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760" tabRatio="859" firstSheet="1" activeTab="2"/>
  </bookViews>
  <sheets>
    <sheet name="uitslagenkaart" sheetId="1" state="hidden" r:id="rId1"/>
    <sheet name="Dag 1 20 kamp" sheetId="2" r:id="rId2"/>
    <sheet name="Dag 2 20 kamp" sheetId="3" r:id="rId3"/>
    <sheet name="Lijst 20 100m i" sheetId="4" r:id="rId4"/>
    <sheet name="Lijst ver 20 i" sheetId="5" r:id="rId5"/>
    <sheet name="Lijst 20 200mh i" sheetId="6" r:id="rId6"/>
    <sheet name="lijst kogel 20 i " sheetId="7" r:id="rId7"/>
    <sheet name="lijst 5 km 20 i" sheetId="8" r:id="rId8"/>
    <sheet name="Lijst 20 800m i" sheetId="9" r:id="rId9"/>
    <sheet name="lijst 20 hoog i" sheetId="10" r:id="rId10"/>
    <sheet name="Lijst 20 400m i" sheetId="11" r:id="rId11"/>
    <sheet name="lijst kogelslinger 20 i" sheetId="12" r:id="rId12"/>
    <sheet name="lijst 3 km steeple 20 i" sheetId="13" r:id="rId13"/>
    <sheet name="Lijst 20 110mh i" sheetId="14" r:id="rId14"/>
    <sheet name="lijst discus 20 i" sheetId="15" r:id="rId15"/>
    <sheet name="Lijst 20 200m i" sheetId="16" r:id="rId16"/>
    <sheet name="lijst 20 pols i" sheetId="17" r:id="rId17"/>
    <sheet name="lijst 3 km 20 i" sheetId="18" r:id="rId18"/>
    <sheet name="Lijst 20 400mh i" sheetId="19" r:id="rId19"/>
    <sheet name="lijst speer 20 i" sheetId="20" r:id="rId20"/>
    <sheet name="lijst 1500m 20 i" sheetId="21" r:id="rId21"/>
    <sheet name="Lijst hink 20 i" sheetId="22" r:id="rId22"/>
    <sheet name="lijst 10km 20 i" sheetId="23" r:id="rId23"/>
    <sheet name="lc" sheetId="24" r:id="rId24"/>
    <sheet name="wh" sheetId="25" r:id="rId25"/>
    <sheet name="rondentel briefjes" sheetId="26" r:id="rId26"/>
  </sheets>
  <definedNames>
    <definedName name="__Anonymous_Sheet_DB__1">#REF!</definedName>
    <definedName name="__Anonymous_Sheet_DB__1_1">'Dag 1 20 kamp'!$A$3:$AL$14</definedName>
    <definedName name="__Anonymous_Sheet_DB__1_2">#REF!</definedName>
    <definedName name="__Anonymous_Sheet_DB__1_3">'Dag 1 20 kamp'!$A$3:$AK$19</definedName>
    <definedName name="__Anonymous_Sheet_DB__1_4">'Dag 2 20 kamp'!$A$3:$AN$19</definedName>
    <definedName name="__Anonymous_Sheet_DB__2">#REF!</definedName>
    <definedName name="__Anonymous_Sheet_DB__2_1">#REF!</definedName>
    <definedName name="__Anonymous_Sheet_DB__2_2">#REF!</definedName>
    <definedName name="__Anonymous_Sheet_DB__2_3">#REF!</definedName>
    <definedName name="__Anonymous_Sheet_DB__3">#REF!</definedName>
    <definedName name="__Anonymous_Sheet_DB__3_1">'Dag 2 20 kamp'!$A$3:$AO$14</definedName>
    <definedName name="_xlnm.Print_Area" localSheetId="1">'Dag 1 20 kamp'!$A$1:$AE$26</definedName>
    <definedName name="_xlnm.Print_Area" localSheetId="2">'Dag 2 20 kamp'!$A$1:$AF$26</definedName>
    <definedName name="_xlnm.Print_Area" localSheetId="9">'lijst 20 hoog i'!$A$1:$T$29</definedName>
    <definedName name="_xlnm.Print_Area" localSheetId="16">'lijst 20 pols i'!$A$1:$T$27</definedName>
    <definedName name="_xlnm.Print_Area" localSheetId="7">'lijst 5 km 20 i'!$A$1:$D$23</definedName>
    <definedName name="_xlnm.Print_Area" localSheetId="25">'rondentel briefjes'!$A$13:$AB$32</definedName>
    <definedName name="_xlnm.Print_Area" localSheetId="24">'wh'!$A$40:$P$61</definedName>
  </definedNames>
  <calcPr fullCalcOnLoad="1"/>
</workbook>
</file>

<file path=xl/sharedStrings.xml><?xml version="1.0" encoding="utf-8"?>
<sst xmlns="http://schemas.openxmlformats.org/spreadsheetml/2006/main" count="3130" uniqueCount="379">
  <si>
    <t>naam</t>
  </si>
  <si>
    <t>onderdeel</t>
  </si>
  <si>
    <t>resultaat</t>
  </si>
  <si>
    <t>pnt</t>
  </si>
  <si>
    <t>totaal</t>
  </si>
  <si>
    <t>plaats</t>
  </si>
  <si>
    <t>enkel</t>
  </si>
  <si>
    <t>dectot</t>
  </si>
  <si>
    <t>lft factor</t>
  </si>
  <si>
    <t>categorie</t>
  </si>
  <si>
    <t>Benedikt Nolte</t>
  </si>
  <si>
    <t>100 meter</t>
  </si>
  <si>
    <t>verspringen</t>
  </si>
  <si>
    <t>200 meter horden</t>
  </si>
  <si>
    <t>kogelstoten</t>
  </si>
  <si>
    <t>5000 meter</t>
  </si>
  <si>
    <t>16:58.40</t>
  </si>
  <si>
    <t>800 meter</t>
  </si>
  <si>
    <t>2:06.59</t>
  </si>
  <si>
    <t>hoogspringen</t>
  </si>
  <si>
    <t>400 meter</t>
  </si>
  <si>
    <t>kogelslingeren</t>
  </si>
  <si>
    <t>3000 meter steeplechase</t>
  </si>
  <si>
    <t>10:58.70</t>
  </si>
  <si>
    <t>110 meter horden</t>
  </si>
  <si>
    <t>discuswerpen</t>
  </si>
  <si>
    <t>200 meter</t>
  </si>
  <si>
    <t>polsstokhoogspringen</t>
  </si>
  <si>
    <t>3000 meter</t>
  </si>
  <si>
    <t>400 meter horden</t>
  </si>
  <si>
    <t>speerwerpen</t>
  </si>
  <si>
    <t>1500 meter</t>
  </si>
  <si>
    <t>hinkstapspringen</t>
  </si>
  <si>
    <t>10000 meter</t>
  </si>
  <si>
    <t>Eerste plaats</t>
  </si>
  <si>
    <t>decathlon</t>
  </si>
  <si>
    <t>Ralph Jacobs</t>
  </si>
  <si>
    <t>18:39.41</t>
  </si>
  <si>
    <t>2:13.98</t>
  </si>
  <si>
    <t>11:34.11</t>
  </si>
  <si>
    <t>Patrick Pauchard</t>
  </si>
  <si>
    <t>18:37.37</t>
  </si>
  <si>
    <t>2:11.11</t>
  </si>
  <si>
    <t>11:20.99</t>
  </si>
  <si>
    <t>Robert Simmonds</t>
  </si>
  <si>
    <t>17:14.86</t>
  </si>
  <si>
    <t>2:07.43</t>
  </si>
  <si>
    <t>10:39.45</t>
  </si>
  <si>
    <t>Sebastian Krehan</t>
  </si>
  <si>
    <t>20:11.94</t>
  </si>
  <si>
    <t>2:07.84</t>
  </si>
  <si>
    <t>12:51.30</t>
  </si>
  <si>
    <t>Arne Schumann</t>
  </si>
  <si>
    <t>18:40.63</t>
  </si>
  <si>
    <t>2:21.19</t>
  </si>
  <si>
    <t>55.90</t>
  </si>
  <si>
    <t>11:53.76</t>
  </si>
  <si>
    <t>Wouter Decraene</t>
  </si>
  <si>
    <t>19:50.25</t>
  </si>
  <si>
    <t>2:19.80</t>
  </si>
  <si>
    <t>11:50.50</t>
  </si>
  <si>
    <t>Lukas vd Storm</t>
  </si>
  <si>
    <t>17:43.69</t>
  </si>
  <si>
    <t>2:08.99</t>
  </si>
  <si>
    <t>11:12.89</t>
  </si>
  <si>
    <t>Raphael von Vivis</t>
  </si>
  <si>
    <t>20:08.39</t>
  </si>
  <si>
    <t>2:20.11</t>
  </si>
  <si>
    <t>12:06.07</t>
  </si>
  <si>
    <t>Tom Michielsen</t>
  </si>
  <si>
    <t>19:34.31</t>
  </si>
  <si>
    <t>2:17.89</t>
  </si>
  <si>
    <t>11:44.36</t>
  </si>
  <si>
    <t>Tweede plaats</t>
  </si>
  <si>
    <t>Derde plaats</t>
  </si>
  <si>
    <t>Vierde plaats</t>
  </si>
  <si>
    <t>Vijfde plaats</t>
  </si>
  <si>
    <t>Zesde plaats</t>
  </si>
  <si>
    <t>Zevende plaats</t>
  </si>
  <si>
    <t>Achtste plaats</t>
  </si>
  <si>
    <t>Negende plaats</t>
  </si>
  <si>
    <t>Tiende plaats</t>
  </si>
  <si>
    <t>Elfde plaats</t>
  </si>
  <si>
    <t>Twaalfde plaats</t>
  </si>
  <si>
    <t>100 meter horden</t>
  </si>
  <si>
    <t>heptatlon</t>
  </si>
  <si>
    <t>First place</t>
  </si>
  <si>
    <t>Second place</t>
  </si>
  <si>
    <t>Third place</t>
  </si>
  <si>
    <t>Fourth place</t>
  </si>
  <si>
    <t>Dertiende plaats</t>
  </si>
  <si>
    <t>Veertiende plaats</t>
  </si>
  <si>
    <t>Vijftiende plaats</t>
  </si>
  <si>
    <t>Zestiende plaats</t>
  </si>
  <si>
    <t>Zeventiende plaats</t>
  </si>
  <si>
    <t>Achtiende plaats</t>
  </si>
  <si>
    <t>Naam</t>
  </si>
  <si>
    <t>Startnr</t>
  </si>
  <si>
    <t>Long jump</t>
  </si>
  <si>
    <t>200 H</t>
  </si>
  <si>
    <t>Shot put</t>
  </si>
  <si>
    <t>High jump</t>
  </si>
  <si>
    <t>Hammer Throw</t>
  </si>
  <si>
    <t>3000 steeplechase</t>
  </si>
  <si>
    <t>Decathlon</t>
  </si>
  <si>
    <t>Age correction</t>
  </si>
  <si>
    <t>Aging constants / proof</t>
  </si>
  <si>
    <t>wh</t>
  </si>
  <si>
    <t>Totaal</t>
  </si>
  <si>
    <t>Punten</t>
  </si>
  <si>
    <t>wind</t>
  </si>
  <si>
    <t>m</t>
  </si>
  <si>
    <t>sec</t>
  </si>
  <si>
    <t>100m</t>
  </si>
  <si>
    <t>lj</t>
  </si>
  <si>
    <t>200mH</t>
  </si>
  <si>
    <t>sp</t>
  </si>
  <si>
    <t>5000m</t>
  </si>
  <si>
    <t>800m</t>
  </si>
  <si>
    <t>hj</t>
  </si>
  <si>
    <t>400m</t>
  </si>
  <si>
    <t>ht</t>
  </si>
  <si>
    <t>3000s</t>
  </si>
  <si>
    <t>Wim Threels</t>
  </si>
  <si>
    <t>Frédéric Xhonneux</t>
  </si>
  <si>
    <t>Joni van Loon</t>
  </si>
  <si>
    <t>Josh Mouland</t>
  </si>
  <si>
    <t>Lukas van der Storm</t>
  </si>
  <si>
    <t>Sijmen Liefting</t>
  </si>
  <si>
    <t>Grégory Vervloet</t>
  </si>
  <si>
    <t>Cédric Bouele</t>
  </si>
  <si>
    <t>Laurent Ego</t>
  </si>
  <si>
    <t>Joe Gunton</t>
  </si>
  <si>
    <t>Dirk Schillewaert</t>
  </si>
  <si>
    <t>Risto Karasmaa</t>
  </si>
  <si>
    <t>Nico Burgelman</t>
  </si>
  <si>
    <t>Pete Clarke</t>
  </si>
  <si>
    <t>Jere Liskojärvi</t>
  </si>
  <si>
    <t>s</t>
  </si>
  <si>
    <t>Neil Edwards</t>
  </si>
  <si>
    <t>Minne de Vries</t>
  </si>
  <si>
    <t>Laurens van Vliet</t>
  </si>
  <si>
    <t>100 H</t>
  </si>
  <si>
    <t xml:space="preserve"> </t>
  </si>
  <si>
    <t>110 H</t>
  </si>
  <si>
    <t>Discus Throw</t>
  </si>
  <si>
    <t>200 m</t>
  </si>
  <si>
    <t>Pole Vault</t>
  </si>
  <si>
    <t>3000 m</t>
  </si>
  <si>
    <t xml:space="preserve">400 H </t>
  </si>
  <si>
    <t>Javelin throw</t>
  </si>
  <si>
    <t>1500 m</t>
  </si>
  <si>
    <t>Triple jump</t>
  </si>
  <si>
    <t>10000 m</t>
  </si>
  <si>
    <t>First</t>
  </si>
  <si>
    <t>Pnt</t>
  </si>
  <si>
    <t>day</t>
  </si>
  <si>
    <t>day 2</t>
  </si>
  <si>
    <t>Day 1</t>
  </si>
  <si>
    <t>Total</t>
  </si>
  <si>
    <t>110h</t>
  </si>
  <si>
    <t>DT</t>
  </si>
  <si>
    <t>PV</t>
  </si>
  <si>
    <t>400h</t>
  </si>
  <si>
    <t>JT</t>
  </si>
  <si>
    <t>TJ</t>
  </si>
  <si>
    <t xml:space="preserve">Startlijst </t>
  </si>
  <si>
    <t>nr</t>
  </si>
  <si>
    <t>Baan</t>
  </si>
  <si>
    <t>Tijd</t>
  </si>
  <si>
    <t>1 - 1</t>
  </si>
  <si>
    <t>68,6 cm</t>
  </si>
  <si>
    <t>1 - 2</t>
  </si>
  <si>
    <t>1 - 3</t>
  </si>
  <si>
    <t>76,2 cm</t>
  </si>
  <si>
    <t>1 - 4</t>
  </si>
  <si>
    <t>1 - 5</t>
  </si>
  <si>
    <t>1 - 6</t>
  </si>
  <si>
    <t>2 - 1</t>
  </si>
  <si>
    <t>91,4 cm</t>
  </si>
  <si>
    <t>2 - 2</t>
  </si>
  <si>
    <t>2 - 3</t>
  </si>
  <si>
    <t>2 - 4</t>
  </si>
  <si>
    <t>2 - 5</t>
  </si>
  <si>
    <t>2 - 6</t>
  </si>
  <si>
    <t>3 - 1</t>
  </si>
  <si>
    <t>3 - 2</t>
  </si>
  <si>
    <t>3 - 3</t>
  </si>
  <si>
    <t>3 - 4</t>
  </si>
  <si>
    <t>3 - 5</t>
  </si>
  <si>
    <t>3 - 6</t>
  </si>
  <si>
    <t>4 - 1</t>
  </si>
  <si>
    <t>106,7 cm</t>
  </si>
  <si>
    <t>4 - 2</t>
  </si>
  <si>
    <t>4 - 3</t>
  </si>
  <si>
    <t>4 - 4</t>
  </si>
  <si>
    <t>4 - 5</t>
  </si>
  <si>
    <t>4 - 6</t>
  </si>
  <si>
    <t>11:45</t>
  </si>
  <si>
    <t>Hoogte</t>
  </si>
  <si>
    <t>12:00</t>
  </si>
  <si>
    <t>1e poging</t>
  </si>
  <si>
    <t>2e poging</t>
  </si>
  <si>
    <t>3e poging</t>
  </si>
  <si>
    <t>beste poging</t>
  </si>
  <si>
    <t>heren 20 kamp</t>
  </si>
  <si>
    <t>110m H</t>
  </si>
  <si>
    <t>dt</t>
  </si>
  <si>
    <t>200m</t>
  </si>
  <si>
    <t>pv</t>
  </si>
  <si>
    <t>3000m</t>
  </si>
  <si>
    <t>400mH</t>
  </si>
  <si>
    <t>jt</t>
  </si>
  <si>
    <t>1500m</t>
  </si>
  <si>
    <t>tj</t>
  </si>
  <si>
    <t>Senior men</t>
  </si>
  <si>
    <t>M35-39</t>
  </si>
  <si>
    <t>M40-44</t>
  </si>
  <si>
    <t>M45-49</t>
  </si>
  <si>
    <t>M50-54</t>
  </si>
  <si>
    <t>M55-59</t>
  </si>
  <si>
    <t>M60-64</t>
  </si>
  <si>
    <t>M65-69</t>
  </si>
  <si>
    <t>M70-74</t>
  </si>
  <si>
    <t>M75-79</t>
  </si>
  <si>
    <t>M80-84</t>
  </si>
  <si>
    <t>Men U20</t>
  </si>
  <si>
    <t>Men U18</t>
  </si>
  <si>
    <t>Men U16</t>
  </si>
  <si>
    <t>dames 14 kamp</t>
  </si>
  <si>
    <t>100mH</t>
  </si>
  <si>
    <t>400m H</t>
  </si>
  <si>
    <t>Senior women</t>
  </si>
  <si>
    <t>W35-39</t>
  </si>
  <si>
    <t>W40-44</t>
  </si>
  <si>
    <t>W45-49</t>
  </si>
  <si>
    <t>W50-54</t>
  </si>
  <si>
    <t>W55-59</t>
  </si>
  <si>
    <t>W60-64</t>
  </si>
  <si>
    <t>W65-69</t>
  </si>
  <si>
    <t>W70-74</t>
  </si>
  <si>
    <t>W75-79</t>
  </si>
  <si>
    <t>W80-84</t>
  </si>
  <si>
    <t>Women U20</t>
  </si>
  <si>
    <t>Women U18</t>
  </si>
  <si>
    <t>Women U16</t>
  </si>
  <si>
    <t>Women U14</t>
  </si>
  <si>
    <t>dames 20 kamp</t>
  </si>
  <si>
    <t>100m H</t>
  </si>
  <si>
    <t>10.000 meter</t>
  </si>
  <si>
    <t>rondentelbord</t>
  </si>
  <si>
    <t>5.000 meter</t>
  </si>
  <si>
    <t>3.000 meter</t>
  </si>
  <si>
    <t>index</t>
  </si>
  <si>
    <t>tijd</t>
  </si>
  <si>
    <t>10:00</t>
  </si>
  <si>
    <t>10:05</t>
  </si>
  <si>
    <t>10:10</t>
  </si>
  <si>
    <t>Verspringen</t>
  </si>
  <si>
    <t>10:30</t>
  </si>
  <si>
    <t>10:40</t>
  </si>
  <si>
    <t>10:15</t>
  </si>
  <si>
    <t>7,26 kg</t>
  </si>
  <si>
    <t>6 kg</t>
  </si>
  <si>
    <t>5 kg</t>
  </si>
  <si>
    <t>4 kg</t>
  </si>
  <si>
    <t>3 kg</t>
  </si>
  <si>
    <t>12:15</t>
  </si>
  <si>
    <t>12:30</t>
  </si>
  <si>
    <t>16:20</t>
  </si>
  <si>
    <t>13:15</t>
  </si>
  <si>
    <t>13:00</t>
  </si>
  <si>
    <t>14:45</t>
  </si>
  <si>
    <t>14:35</t>
  </si>
  <si>
    <t>15:10</t>
  </si>
  <si>
    <t>15:15</t>
  </si>
  <si>
    <t>10.55</t>
  </si>
  <si>
    <t>16:45</t>
  </si>
  <si>
    <t>16:30</t>
  </si>
  <si>
    <t>17:15</t>
  </si>
  <si>
    <t>18:30</t>
  </si>
  <si>
    <t>19:20</t>
  </si>
  <si>
    <t>99,1 cm</t>
  </si>
  <si>
    <t>84 cm</t>
  </si>
  <si>
    <t>8:15</t>
  </si>
  <si>
    <t>2 kg</t>
  </si>
  <si>
    <t>1,5 kg</t>
  </si>
  <si>
    <t>1 kg</t>
  </si>
  <si>
    <t>1,75 kg</t>
  </si>
  <si>
    <t>11:30</t>
  </si>
  <si>
    <t>10:45</t>
  </si>
  <si>
    <t>8:30</t>
  </si>
  <si>
    <t>13:45</t>
  </si>
  <si>
    <t>13:35</t>
  </si>
  <si>
    <t>15:00</t>
  </si>
  <si>
    <t>800 g</t>
  </si>
  <si>
    <t>700 g</t>
  </si>
  <si>
    <t>600 g</t>
  </si>
  <si>
    <t>500 g</t>
  </si>
  <si>
    <t>400 g</t>
  </si>
  <si>
    <t>15:45</t>
  </si>
  <si>
    <t>17:00</t>
  </si>
  <si>
    <t>18:15</t>
  </si>
  <si>
    <t>20:00</t>
  </si>
  <si>
    <t>19.00</t>
  </si>
  <si>
    <t>MA</t>
  </si>
  <si>
    <t>MB</t>
  </si>
  <si>
    <t>MC</t>
  </si>
  <si>
    <t>Md</t>
  </si>
  <si>
    <t>sen</t>
  </si>
  <si>
    <t>V35-39</t>
  </si>
  <si>
    <t>U20</t>
  </si>
  <si>
    <t>U18</t>
  </si>
  <si>
    <t>U16</t>
  </si>
  <si>
    <t>U14</t>
  </si>
  <si>
    <t>16:00</t>
  </si>
  <si>
    <t>18.00</t>
  </si>
  <si>
    <t>12:45</t>
  </si>
  <si>
    <t>14:15</t>
  </si>
  <si>
    <t>0,75 kg</t>
  </si>
  <si>
    <t>11:35</t>
  </si>
  <si>
    <t>12:20</t>
  </si>
  <si>
    <t>14:10</t>
  </si>
  <si>
    <t>14:40</t>
  </si>
  <si>
    <t>15:40</t>
  </si>
  <si>
    <t>16:40</t>
  </si>
  <si>
    <t>17:20</t>
  </si>
  <si>
    <t>17:35</t>
  </si>
  <si>
    <t>8:00</t>
  </si>
  <si>
    <t>14:00</t>
  </si>
  <si>
    <t>14:55</t>
  </si>
  <si>
    <t>15:25</t>
  </si>
  <si>
    <t>18:00</t>
  </si>
  <si>
    <t>18:35</t>
  </si>
  <si>
    <t>19:00</t>
  </si>
  <si>
    <t>20:30</t>
  </si>
  <si>
    <t>21:30</t>
  </si>
  <si>
    <t>Heren / Man</t>
  </si>
  <si>
    <t>Vrouwen / Women</t>
  </si>
  <si>
    <t>100h</t>
  </si>
  <si>
    <t>Heren/Men</t>
  </si>
  <si>
    <t>Vrouwen/Women</t>
  </si>
  <si>
    <t>onderdeel 14 kamp V</t>
  </si>
  <si>
    <t>onderdeel 20 kamp M</t>
  </si>
  <si>
    <t>onderdeel 20 kamp V</t>
  </si>
  <si>
    <t>min</t>
  </si>
  <si>
    <t xml:space="preserve">Wim Threels </t>
  </si>
  <si>
    <t xml:space="preserve">Bonnie Liefting </t>
  </si>
  <si>
    <t>Men U23</t>
  </si>
  <si>
    <t>Women U23</t>
  </si>
  <si>
    <t>800 m</t>
  </si>
  <si>
    <t>Beste poging</t>
  </si>
  <si>
    <t>Poging 1</t>
  </si>
  <si>
    <t>Herman van der Velden</t>
  </si>
  <si>
    <t>Siddhi Imming</t>
  </si>
  <si>
    <t>Cedric Bouele</t>
  </si>
  <si>
    <t>Thomas Collinet</t>
  </si>
  <si>
    <t>Reinhardt Engert</t>
  </si>
  <si>
    <t xml:space="preserve">min </t>
  </si>
  <si>
    <t>110mh</t>
  </si>
  <si>
    <t>discus</t>
  </si>
  <si>
    <t>pols</t>
  </si>
  <si>
    <t>400mh</t>
  </si>
  <si>
    <t>speer</t>
  </si>
  <si>
    <t xml:space="preserve">hink </t>
  </si>
  <si>
    <t>NM</t>
  </si>
  <si>
    <t>Wind</t>
  </si>
  <si>
    <t>NT</t>
  </si>
  <si>
    <t>-0,5</t>
  </si>
  <si>
    <t>+2,10</t>
  </si>
  <si>
    <t>+1,40</t>
  </si>
  <si>
    <t>-0,9</t>
  </si>
  <si>
    <t>+1,6</t>
  </si>
  <si>
    <t>+2,3</t>
  </si>
  <si>
    <t>+4,3</t>
  </si>
  <si>
    <t>+0,8</t>
  </si>
  <si>
    <t>+0,7</t>
  </si>
  <si>
    <t>0,0</t>
  </si>
  <si>
    <t>NJ</t>
  </si>
</sst>
</file>

<file path=xl/styles.xml><?xml version="1.0" encoding="utf-8"?>
<styleSheet xmlns="http://schemas.openxmlformats.org/spreadsheetml/2006/main">
  <numFmts count="24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);\(&quot;€&quot;\ #,##0\)"/>
    <numFmt numFmtId="165" formatCode="&quot;€&quot;\ #,##0_);[Red]\(&quot;€&quot;\ #,##0\)"/>
    <numFmt numFmtId="166" formatCode="&quot;€&quot;\ #,##0.00_);\(&quot;€&quot;\ #,##0.00\)"/>
    <numFmt numFmtId="167" formatCode="&quot;€&quot;\ #,##0.00_);[Red]\(&quot;€&quot;\ #,##0.00\)"/>
    <numFmt numFmtId="168" formatCode="_(&quot;€&quot;\ * #,##0_);_(&quot;€&quot;\ * \(#,##0\);_(&quot;€&quot;\ * &quot;-&quot;_);_(@_)"/>
    <numFmt numFmtId="169" formatCode="_(* #,##0_);_(* \(#,##0\);_(* &quot;-&quot;_);_(@_)"/>
    <numFmt numFmtId="170" formatCode="_(&quot;€&quot;\ * #,##0.00_);_(&quot;€&quot;\ * \(#,##0.00\);_(&quot;€&quot;\ * &quot;-&quot;??_);_(@_)"/>
    <numFmt numFmtId="171" formatCode="_(* #,##0.00_);_(* \(#,##0.00\);_(* &quot;-&quot;??_);_(@_)"/>
    <numFmt numFmtId="172" formatCode="00.00"/>
    <numFmt numFmtId="173" formatCode="_-* #,##0.00_-;_-* #,##0.00\-;_-* \-??_-;_-@_-"/>
    <numFmt numFmtId="174" formatCode="0.0000"/>
    <numFmt numFmtId="175" formatCode="&quot;Ja&quot;;&quot;Ja&quot;;&quot;Nee&quot;"/>
    <numFmt numFmtId="176" formatCode="&quot;Waar&quot;;&quot;Waar&quot;;&quot;Niet waar&quot;"/>
    <numFmt numFmtId="177" formatCode="&quot;Aan&quot;;&quot;Aan&quot;;&quot;Uit&quot;"/>
    <numFmt numFmtId="178" formatCode="[$€-2]\ #.##000_);[Red]\([$€-2]\ #.##000\)"/>
    <numFmt numFmtId="179" formatCode="&quot;Waar&quot;;&quot;Waar&quot;;&quot;Onwaar&quot;"/>
  </numFmts>
  <fonts count="44">
    <font>
      <sz val="10"/>
      <name val="Arial"/>
      <family val="2"/>
    </font>
    <font>
      <sz val="11"/>
      <color indexed="8"/>
      <name val="Calibri"/>
      <family val="2"/>
    </font>
    <font>
      <sz val="20"/>
      <name val="Arial"/>
      <family val="2"/>
    </font>
    <font>
      <sz val="8"/>
      <name val="Arial"/>
      <family val="2"/>
    </font>
    <font>
      <sz val="16"/>
      <name val="Arial"/>
      <family val="2"/>
    </font>
    <font>
      <sz val="16"/>
      <color indexed="9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4"/>
      <color indexed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>
        <color indexed="8"/>
      </bottom>
    </border>
    <border>
      <left/>
      <right/>
      <top style="thin">
        <color indexed="8"/>
      </top>
      <bottom/>
    </border>
    <border>
      <left/>
      <right/>
      <top style="thin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/>
      <right/>
      <top style="hair">
        <color indexed="8"/>
      </top>
      <bottom/>
    </border>
    <border>
      <left/>
      <right style="thin">
        <color indexed="8"/>
      </right>
      <top style="hair">
        <color indexed="8"/>
      </top>
      <bottom/>
    </border>
    <border>
      <left style="thin">
        <color indexed="8"/>
      </left>
      <right/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 style="hair">
        <color indexed="8"/>
      </bottom>
    </border>
    <border>
      <left style="thin">
        <color indexed="8"/>
      </left>
      <right/>
      <top/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hair">
        <color indexed="8"/>
      </top>
      <bottom style="hair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/>
      <top style="hair">
        <color indexed="8"/>
      </top>
      <bottom/>
    </border>
    <border>
      <left/>
      <right style="thin"/>
      <top/>
      <bottom/>
    </border>
    <border>
      <left style="thin">
        <color indexed="8"/>
      </left>
      <right style="thin">
        <color indexed="8"/>
      </right>
      <top/>
      <bottom style="hair">
        <color indexed="8"/>
      </bottom>
    </border>
    <border>
      <left/>
      <right style="thin">
        <color indexed="8"/>
      </right>
      <top style="thin">
        <color indexed="8"/>
      </top>
      <bottom style="hair">
        <color indexed="8"/>
      </bottom>
    </border>
    <border>
      <left style="thin"/>
      <right/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0" borderId="3" applyNumberFormat="0" applyFill="0" applyAlignment="0" applyProtection="0"/>
    <xf numFmtId="0" fontId="10" fillId="0" borderId="0" applyNumberFormat="0" applyFill="0" applyBorder="0" applyAlignment="0" applyProtection="0"/>
    <xf numFmtId="0" fontId="32" fillId="27" borderId="0" applyNumberFormat="0" applyBorder="0" applyAlignment="0" applyProtection="0"/>
    <xf numFmtId="0" fontId="9" fillId="0" borderId="0" applyNumberFormat="0" applyFill="0" applyBorder="0" applyAlignment="0" applyProtection="0"/>
    <xf numFmtId="0" fontId="33" fillId="28" borderId="1" applyNumberFormat="0" applyAlignment="0" applyProtection="0"/>
    <xf numFmtId="173" fontId="0" fillId="0" borderId="0" applyFill="0" applyBorder="0" applyAlignment="0" applyProtection="0"/>
    <xf numFmtId="41" fontId="0" fillId="0" borderId="0" applyFont="0" applyFill="0" applyBorder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7" applyNumberFormat="0" applyFont="0" applyAlignment="0" applyProtection="0"/>
    <xf numFmtId="0" fontId="38" fillId="31" borderId="0" applyNumberFormat="0" applyBorder="0" applyAlignment="0" applyProtection="0"/>
    <xf numFmtId="9" fontId="0" fillId="0" borderId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25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</cellStyleXfs>
  <cellXfs count="303">
    <xf numFmtId="0" fontId="0" fillId="0" borderId="0" xfId="0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2" fontId="0" fillId="0" borderId="10" xfId="0" applyNumberFormat="1" applyBorder="1" applyAlignment="1" applyProtection="1">
      <alignment/>
      <protection locked="0"/>
    </xf>
    <xf numFmtId="1" fontId="0" fillId="0" borderId="0" xfId="0" applyNumberFormat="1" applyFill="1" applyBorder="1" applyAlignment="1" applyProtection="1">
      <alignment/>
      <protection/>
    </xf>
    <xf numFmtId="2" fontId="0" fillId="0" borderId="10" xfId="0" applyNumberFormat="1" applyBorder="1" applyAlignment="1" applyProtection="1">
      <alignment horizontal="right"/>
      <protection locked="0"/>
    </xf>
    <xf numFmtId="1" fontId="0" fillId="0" borderId="0" xfId="0" applyNumberFormat="1" applyFill="1" applyBorder="1" applyAlignment="1" applyProtection="1">
      <alignment horizontal="right"/>
      <protection/>
    </xf>
    <xf numFmtId="49" fontId="0" fillId="0" borderId="10" xfId="0" applyNumberFormat="1" applyFont="1" applyBorder="1" applyAlignment="1" applyProtection="1">
      <alignment/>
      <protection locked="0"/>
    </xf>
    <xf numFmtId="49" fontId="0" fillId="0" borderId="10" xfId="0" applyNumberFormat="1" applyBorder="1" applyAlignment="1" applyProtection="1">
      <alignment horizontal="right"/>
      <protection locked="0"/>
    </xf>
    <xf numFmtId="2" fontId="0" fillId="0" borderId="10" xfId="0" applyNumberForma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/>
    </xf>
    <xf numFmtId="2" fontId="0" fillId="0" borderId="11" xfId="0" applyNumberFormat="1" applyBorder="1" applyAlignment="1" applyProtection="1">
      <alignment/>
      <protection locked="0"/>
    </xf>
    <xf numFmtId="2" fontId="0" fillId="0" borderId="12" xfId="0" applyNumberFormat="1" applyBorder="1" applyAlignment="1" applyProtection="1">
      <alignment horizontal="right"/>
      <protection locked="0"/>
    </xf>
    <xf numFmtId="49" fontId="0" fillId="0" borderId="12" xfId="0" applyNumberFormat="1" applyBorder="1" applyAlignment="1" applyProtection="1">
      <alignment/>
      <protection locked="0"/>
    </xf>
    <xf numFmtId="2" fontId="0" fillId="0" borderId="12" xfId="0" applyNumberFormat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right"/>
      <protection/>
    </xf>
    <xf numFmtId="49" fontId="0" fillId="0" borderId="12" xfId="0" applyNumberFormat="1" applyBorder="1" applyAlignment="1" applyProtection="1">
      <alignment horizontal="right"/>
      <protection locked="0"/>
    </xf>
    <xf numFmtId="2" fontId="0" fillId="0" borderId="12" xfId="0" applyNumberFormat="1" applyFill="1" applyBorder="1" applyAlignment="1" applyProtection="1">
      <alignment/>
      <protection locked="0"/>
    </xf>
    <xf numFmtId="1" fontId="0" fillId="0" borderId="0" xfId="0" applyNumberFormat="1" applyAlignment="1">
      <alignment/>
    </xf>
    <xf numFmtId="0" fontId="0" fillId="0" borderId="0" xfId="0" applyAlignment="1" applyProtection="1">
      <alignment/>
      <protection/>
    </xf>
    <xf numFmtId="2" fontId="0" fillId="0" borderId="13" xfId="0" applyNumberFormat="1" applyBorder="1" applyAlignment="1" applyProtection="1">
      <alignment/>
      <protection locked="0"/>
    </xf>
    <xf numFmtId="2" fontId="0" fillId="0" borderId="13" xfId="0" applyNumberFormat="1" applyBorder="1" applyAlignment="1" applyProtection="1">
      <alignment horizontal="right"/>
      <protection locked="0"/>
    </xf>
    <xf numFmtId="49" fontId="0" fillId="0" borderId="10" xfId="0" applyNumberFormat="1" applyFont="1" applyBorder="1" applyAlignment="1" applyProtection="1">
      <alignment horizontal="right"/>
      <protection locked="0"/>
    </xf>
    <xf numFmtId="0" fontId="0" fillId="0" borderId="14" xfId="0" applyBorder="1" applyAlignment="1">
      <alignment/>
    </xf>
    <xf numFmtId="49" fontId="0" fillId="0" borderId="10" xfId="0" applyNumberFormat="1" applyBorder="1" applyAlignment="1" applyProtection="1">
      <alignment/>
      <protection locked="0"/>
    </xf>
    <xf numFmtId="0" fontId="0" fillId="0" borderId="15" xfId="0" applyBorder="1" applyAlignment="1">
      <alignment/>
    </xf>
    <xf numFmtId="0" fontId="0" fillId="0" borderId="16" xfId="0" applyFill="1" applyBorder="1" applyAlignment="1" applyProtection="1">
      <alignment horizontal="left"/>
      <protection/>
    </xf>
    <xf numFmtId="49" fontId="0" fillId="0" borderId="13" xfId="0" applyNumberFormat="1" applyBorder="1" applyAlignment="1" applyProtection="1">
      <alignment/>
      <protection locked="0"/>
    </xf>
    <xf numFmtId="49" fontId="0" fillId="0" borderId="13" xfId="0" applyNumberFormat="1" applyBorder="1" applyAlignment="1" applyProtection="1">
      <alignment horizontal="right"/>
      <protection locked="0"/>
    </xf>
    <xf numFmtId="2" fontId="0" fillId="0" borderId="13" xfId="0" applyNumberFormat="1" applyFill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 horizontal="right"/>
      <protection locked="0"/>
    </xf>
    <xf numFmtId="49" fontId="0" fillId="0" borderId="0" xfId="0" applyNumberFormat="1" applyAlignment="1" applyProtection="1">
      <alignment horizontal="right"/>
      <protection locked="0"/>
    </xf>
    <xf numFmtId="2" fontId="0" fillId="0" borderId="0" xfId="0" applyNumberFormat="1" applyFill="1" applyAlignment="1" applyProtection="1">
      <alignment/>
      <protection locked="0"/>
    </xf>
    <xf numFmtId="49" fontId="0" fillId="0" borderId="0" xfId="0" applyNumberFormat="1" applyAlignment="1" applyProtection="1">
      <alignment/>
      <protection locked="0"/>
    </xf>
    <xf numFmtId="2" fontId="0" fillId="0" borderId="13" xfId="0" applyNumberFormat="1" applyFill="1" applyBorder="1" applyAlignment="1" applyProtection="1">
      <alignment horizontal="right"/>
      <protection locked="0"/>
    </xf>
    <xf numFmtId="49" fontId="0" fillId="0" borderId="13" xfId="0" applyNumberFormat="1" applyBorder="1" applyAlignment="1">
      <alignment horizontal="right"/>
    </xf>
    <xf numFmtId="0" fontId="0" fillId="0" borderId="13" xfId="0" applyBorder="1" applyAlignment="1">
      <alignment/>
    </xf>
    <xf numFmtId="49" fontId="0" fillId="0" borderId="13" xfId="0" applyNumberFormat="1" applyBorder="1" applyAlignment="1">
      <alignment/>
    </xf>
    <xf numFmtId="0" fontId="0" fillId="0" borderId="13" xfId="0" applyFill="1" applyBorder="1" applyAlignment="1" applyProtection="1">
      <alignment horizontal="left"/>
      <protection/>
    </xf>
    <xf numFmtId="2" fontId="0" fillId="0" borderId="0" xfId="0" applyNumberFormat="1" applyAlignment="1" applyProtection="1">
      <alignment horizontal="right"/>
      <protection locked="0"/>
    </xf>
    <xf numFmtId="0" fontId="0" fillId="0" borderId="0" xfId="0" applyFill="1" applyBorder="1" applyAlignment="1" applyProtection="1">
      <alignment horizontal="left"/>
      <protection/>
    </xf>
    <xf numFmtId="2" fontId="0" fillId="0" borderId="0" xfId="0" applyNumberFormat="1" applyAlignment="1" applyProtection="1">
      <alignment/>
      <protection locked="0"/>
    </xf>
    <xf numFmtId="0" fontId="0" fillId="0" borderId="17" xfId="0" applyFill="1" applyBorder="1" applyAlignment="1" applyProtection="1">
      <alignment horizontal="left"/>
      <protection/>
    </xf>
    <xf numFmtId="1" fontId="0" fillId="0" borderId="10" xfId="0" applyNumberFormat="1" applyFill="1" applyBorder="1" applyAlignment="1" applyProtection="1">
      <alignment horizontal="right"/>
      <protection/>
    </xf>
    <xf numFmtId="1" fontId="0" fillId="0" borderId="0" xfId="0" applyNumberFormat="1" applyFont="1" applyFill="1" applyBorder="1" applyAlignment="1" applyProtection="1">
      <alignment horizontal="right"/>
      <protection/>
    </xf>
    <xf numFmtId="1" fontId="0" fillId="0" borderId="15" xfId="0" applyNumberFormat="1" applyFill="1" applyBorder="1" applyAlignment="1" applyProtection="1">
      <alignment/>
      <protection/>
    </xf>
    <xf numFmtId="1" fontId="0" fillId="0" borderId="13" xfId="0" applyNumberFormat="1" applyFill="1" applyBorder="1" applyAlignment="1" applyProtection="1">
      <alignment horizontal="right"/>
      <protection/>
    </xf>
    <xf numFmtId="1" fontId="0" fillId="0" borderId="10" xfId="0" applyNumberFormat="1" applyFill="1" applyBorder="1" applyAlignment="1" applyProtection="1">
      <alignment/>
      <protection/>
    </xf>
    <xf numFmtId="0" fontId="0" fillId="0" borderId="10" xfId="0" applyFill="1" applyBorder="1" applyAlignment="1" applyProtection="1">
      <alignment/>
      <protection/>
    </xf>
    <xf numFmtId="2" fontId="0" fillId="0" borderId="0" xfId="0" applyNumberFormat="1" applyAlignment="1">
      <alignment/>
    </xf>
    <xf numFmtId="1" fontId="0" fillId="0" borderId="13" xfId="0" applyNumberFormat="1" applyFill="1" applyBorder="1" applyAlignment="1" applyProtection="1">
      <alignment/>
      <protection/>
    </xf>
    <xf numFmtId="0" fontId="0" fillId="0" borderId="0" xfId="0" applyNumberForma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2" fontId="0" fillId="0" borderId="0" xfId="0" applyNumberFormat="1" applyFill="1" applyAlignment="1" applyProtection="1">
      <alignment horizontal="right"/>
      <protection locked="0"/>
    </xf>
    <xf numFmtId="49" fontId="0" fillId="0" borderId="0" xfId="0" applyNumberFormat="1" applyFill="1" applyAlignment="1" applyProtection="1">
      <alignment/>
      <protection locked="0"/>
    </xf>
    <xf numFmtId="49" fontId="0" fillId="0" borderId="0" xfId="0" applyNumberFormat="1" applyFill="1" applyAlignment="1" applyProtection="1">
      <alignment horizontal="right"/>
      <protection locked="0"/>
    </xf>
    <xf numFmtId="1" fontId="0" fillId="0" borderId="0" xfId="0" applyNumberFormat="1" applyFill="1" applyAlignment="1">
      <alignment/>
    </xf>
    <xf numFmtId="49" fontId="0" fillId="0" borderId="0" xfId="0" applyNumberFormat="1" applyFill="1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Fill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49" fontId="0" fillId="0" borderId="0" xfId="0" applyNumberFormat="1" applyFill="1" applyAlignment="1" applyProtection="1">
      <alignment horizontal="right"/>
      <protection/>
    </xf>
    <xf numFmtId="2" fontId="0" fillId="0" borderId="0" xfId="0" applyNumberFormat="1" applyAlignment="1" applyProtection="1">
      <alignment horizontal="right"/>
      <protection/>
    </xf>
    <xf numFmtId="1" fontId="0" fillId="0" borderId="0" xfId="0" applyNumberFormat="1" applyAlignment="1" applyProtection="1">
      <alignment horizontal="right"/>
      <protection/>
    </xf>
    <xf numFmtId="0" fontId="0" fillId="0" borderId="0" xfId="0" applyAlignment="1" applyProtection="1">
      <alignment horizontal="right"/>
      <protection/>
    </xf>
    <xf numFmtId="172" fontId="0" fillId="0" borderId="0" xfId="0" applyNumberFormat="1" applyAlignment="1" applyProtection="1">
      <alignment horizontal="right"/>
      <protection/>
    </xf>
    <xf numFmtId="0" fontId="0" fillId="32" borderId="18" xfId="0" applyNumberFormat="1" applyFont="1" applyFill="1" applyBorder="1" applyAlignment="1" applyProtection="1">
      <alignment horizontal="left"/>
      <protection/>
    </xf>
    <xf numFmtId="0" fontId="0" fillId="32" borderId="19" xfId="0" applyNumberFormat="1" applyFont="1" applyFill="1" applyBorder="1" applyAlignment="1" applyProtection="1">
      <alignment horizontal="left"/>
      <protection/>
    </xf>
    <xf numFmtId="0" fontId="0" fillId="32" borderId="20" xfId="0" applyNumberFormat="1" applyFill="1" applyBorder="1" applyAlignment="1" applyProtection="1">
      <alignment horizontal="left"/>
      <protection/>
    </xf>
    <xf numFmtId="0" fontId="0" fillId="32" borderId="11" xfId="0" applyNumberFormat="1" applyFill="1" applyBorder="1" applyAlignment="1" applyProtection="1">
      <alignment horizontal="left"/>
      <protection/>
    </xf>
    <xf numFmtId="49" fontId="0" fillId="32" borderId="11" xfId="0" applyNumberFormat="1" applyFill="1" applyBorder="1" applyAlignment="1" applyProtection="1">
      <alignment horizontal="right"/>
      <protection/>
    </xf>
    <xf numFmtId="2" fontId="0" fillId="32" borderId="19" xfId="0" applyNumberFormat="1" applyFont="1" applyFill="1" applyBorder="1" applyAlignment="1" applyProtection="1">
      <alignment horizontal="left"/>
      <protection/>
    </xf>
    <xf numFmtId="1" fontId="0" fillId="32" borderId="11" xfId="0" applyNumberFormat="1" applyFill="1" applyBorder="1" applyAlignment="1" applyProtection="1">
      <alignment horizontal="left"/>
      <protection/>
    </xf>
    <xf numFmtId="1" fontId="0" fillId="32" borderId="19" xfId="0" applyNumberFormat="1" applyFont="1" applyFill="1" applyBorder="1" applyAlignment="1" applyProtection="1">
      <alignment horizontal="left"/>
      <protection/>
    </xf>
    <xf numFmtId="49" fontId="0" fillId="32" borderId="11" xfId="0" applyNumberFormat="1" applyFill="1" applyBorder="1" applyAlignment="1" applyProtection="1">
      <alignment horizontal="left"/>
      <protection/>
    </xf>
    <xf numFmtId="2" fontId="0" fillId="32" borderId="11" xfId="0" applyNumberFormat="1" applyFill="1" applyBorder="1" applyAlignment="1" applyProtection="1">
      <alignment horizontal="left"/>
      <protection/>
    </xf>
    <xf numFmtId="172" fontId="0" fillId="32" borderId="11" xfId="0" applyNumberFormat="1" applyFill="1" applyBorder="1" applyAlignment="1" applyProtection="1">
      <alignment horizontal="left"/>
      <protection/>
    </xf>
    <xf numFmtId="0" fontId="0" fillId="0" borderId="0" xfId="0" applyNumberFormat="1" applyAlignment="1" applyProtection="1">
      <alignment horizontal="left"/>
      <protection/>
    </xf>
    <xf numFmtId="0" fontId="0" fillId="0" borderId="0" xfId="0" applyNumberFormat="1" applyFont="1" applyAlignment="1" applyProtection="1">
      <alignment horizontal="left"/>
      <protection/>
    </xf>
    <xf numFmtId="0" fontId="0" fillId="32" borderId="21" xfId="0" applyNumberFormat="1" applyFill="1" applyBorder="1" applyAlignment="1" applyProtection="1">
      <alignment horizontal="left"/>
      <protection/>
    </xf>
    <xf numFmtId="0" fontId="0" fillId="32" borderId="22" xfId="0" applyNumberFormat="1" applyFill="1" applyBorder="1" applyAlignment="1" applyProtection="1">
      <alignment horizontal="left"/>
      <protection/>
    </xf>
    <xf numFmtId="0" fontId="0" fillId="32" borderId="23" xfId="0" applyFill="1" applyBorder="1" applyAlignment="1" applyProtection="1">
      <alignment/>
      <protection/>
    </xf>
    <xf numFmtId="0" fontId="0" fillId="32" borderId="24" xfId="0" applyFont="1" applyFill="1" applyBorder="1" applyAlignment="1" applyProtection="1">
      <alignment/>
      <protection/>
    </xf>
    <xf numFmtId="1" fontId="0" fillId="32" borderId="23" xfId="0" applyNumberFormat="1" applyFont="1" applyFill="1" applyBorder="1" applyAlignment="1" applyProtection="1">
      <alignment/>
      <protection/>
    </xf>
    <xf numFmtId="49" fontId="0" fillId="32" borderId="24" xfId="0" applyNumberFormat="1" applyFont="1" applyFill="1" applyBorder="1" applyAlignment="1" applyProtection="1">
      <alignment horizontal="right"/>
      <protection/>
    </xf>
    <xf numFmtId="2" fontId="0" fillId="32" borderId="22" xfId="0" applyNumberFormat="1" applyFill="1" applyBorder="1" applyAlignment="1" applyProtection="1">
      <alignment horizontal="left"/>
      <protection/>
    </xf>
    <xf numFmtId="1" fontId="0" fillId="32" borderId="24" xfId="0" applyNumberFormat="1" applyFont="1" applyFill="1" applyBorder="1" applyAlignment="1" applyProtection="1">
      <alignment/>
      <protection/>
    </xf>
    <xf numFmtId="1" fontId="0" fillId="32" borderId="22" xfId="0" applyNumberFormat="1" applyFont="1" applyFill="1" applyBorder="1" applyAlignment="1" applyProtection="1">
      <alignment horizontal="left"/>
      <protection/>
    </xf>
    <xf numFmtId="0" fontId="0" fillId="32" borderId="23" xfId="0" applyNumberFormat="1" applyFont="1" applyFill="1" applyBorder="1" applyAlignment="1" applyProtection="1">
      <alignment horizontal="left"/>
      <protection/>
    </xf>
    <xf numFmtId="2" fontId="0" fillId="32" borderId="23" xfId="0" applyNumberFormat="1" applyFont="1" applyFill="1" applyBorder="1" applyAlignment="1" applyProtection="1">
      <alignment horizontal="left"/>
      <protection/>
    </xf>
    <xf numFmtId="172" fontId="0" fillId="32" borderId="23" xfId="0" applyNumberFormat="1" applyFill="1" applyBorder="1" applyAlignment="1" applyProtection="1">
      <alignment horizontal="left"/>
      <protection/>
    </xf>
    <xf numFmtId="0" fontId="0" fillId="32" borderId="13" xfId="0" applyFill="1" applyBorder="1" applyAlignment="1" applyProtection="1">
      <alignment/>
      <protection/>
    </xf>
    <xf numFmtId="1" fontId="0" fillId="32" borderId="15" xfId="0" applyNumberFormat="1" applyFill="1" applyBorder="1" applyAlignment="1" applyProtection="1">
      <alignment/>
      <protection/>
    </xf>
    <xf numFmtId="1" fontId="0" fillId="32" borderId="10" xfId="0" applyNumberFormat="1" applyFill="1" applyBorder="1" applyAlignment="1" applyProtection="1">
      <alignment/>
      <protection/>
    </xf>
    <xf numFmtId="1" fontId="0" fillId="32" borderId="10" xfId="0" applyNumberFormat="1" applyFill="1" applyBorder="1" applyAlignment="1" applyProtection="1">
      <alignment horizontal="right"/>
      <protection/>
    </xf>
    <xf numFmtId="1" fontId="0" fillId="0" borderId="10" xfId="0" applyNumberFormat="1" applyBorder="1" applyAlignment="1" applyProtection="1">
      <alignment/>
      <protection locked="0"/>
    </xf>
    <xf numFmtId="172" fontId="0" fillId="0" borderId="10" xfId="0" applyNumberFormat="1" applyBorder="1" applyAlignment="1" applyProtection="1">
      <alignment/>
      <protection locked="0"/>
    </xf>
    <xf numFmtId="0" fontId="0" fillId="32" borderId="15" xfId="0" applyFill="1" applyBorder="1" applyAlignment="1" applyProtection="1">
      <alignment/>
      <protection/>
    </xf>
    <xf numFmtId="0" fontId="0" fillId="32" borderId="15" xfId="0" applyFill="1" applyBorder="1" applyAlignment="1" applyProtection="1">
      <alignment horizontal="right"/>
      <protection/>
    </xf>
    <xf numFmtId="1" fontId="0" fillId="32" borderId="15" xfId="0" applyNumberFormat="1" applyFill="1" applyBorder="1" applyAlignment="1" applyProtection="1">
      <alignment horizontal="right"/>
      <protection/>
    </xf>
    <xf numFmtId="1" fontId="0" fillId="0" borderId="13" xfId="0" applyNumberFormat="1" applyBorder="1" applyAlignment="1" applyProtection="1">
      <alignment horizontal="right"/>
      <protection locked="0"/>
    </xf>
    <xf numFmtId="172" fontId="0" fillId="0" borderId="10" xfId="0" applyNumberFormat="1" applyBorder="1" applyAlignment="1" applyProtection="1">
      <alignment horizontal="right"/>
      <protection locked="0"/>
    </xf>
    <xf numFmtId="1" fontId="0" fillId="0" borderId="0" xfId="0" applyNumberForma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32" borderId="25" xfId="0" applyFill="1" applyBorder="1" applyAlignment="1" applyProtection="1">
      <alignment/>
      <protection/>
    </xf>
    <xf numFmtId="1" fontId="0" fillId="32" borderId="26" xfId="0" applyNumberFormat="1" applyFill="1" applyBorder="1" applyAlignment="1" applyProtection="1">
      <alignment/>
      <protection/>
    </xf>
    <xf numFmtId="2" fontId="0" fillId="0" borderId="27" xfId="0" applyNumberFormat="1" applyBorder="1" applyAlignment="1" applyProtection="1">
      <alignment horizontal="right"/>
      <protection locked="0"/>
    </xf>
    <xf numFmtId="49" fontId="0" fillId="32" borderId="14" xfId="0" applyNumberFormat="1" applyFont="1" applyFill="1" applyBorder="1" applyAlignment="1" applyProtection="1">
      <alignment horizontal="right"/>
      <protection locked="0"/>
    </xf>
    <xf numFmtId="1" fontId="0" fillId="0" borderId="10" xfId="0" applyNumberFormat="1" applyBorder="1" applyAlignment="1" applyProtection="1">
      <alignment horizontal="right"/>
      <protection locked="0"/>
    </xf>
    <xf numFmtId="1" fontId="0" fillId="32" borderId="13" xfId="0" applyNumberFormat="1" applyFill="1" applyBorder="1" applyAlignment="1" applyProtection="1">
      <alignment/>
      <protection/>
    </xf>
    <xf numFmtId="1" fontId="0" fillId="32" borderId="13" xfId="0" applyNumberFormat="1" applyFill="1" applyBorder="1" applyAlignment="1" applyProtection="1">
      <alignment horizontal="right"/>
      <protection/>
    </xf>
    <xf numFmtId="1" fontId="0" fillId="0" borderId="13" xfId="0" applyNumberFormat="1" applyBorder="1" applyAlignment="1" applyProtection="1">
      <alignment/>
      <protection locked="0"/>
    </xf>
    <xf numFmtId="172" fontId="0" fillId="0" borderId="13" xfId="0" applyNumberFormat="1" applyBorder="1" applyAlignment="1" applyProtection="1">
      <alignment/>
      <protection locked="0"/>
    </xf>
    <xf numFmtId="172" fontId="0" fillId="0" borderId="13" xfId="0" applyNumberFormat="1" applyBorder="1" applyAlignment="1" applyProtection="1">
      <alignment horizontal="right"/>
      <protection locked="0"/>
    </xf>
    <xf numFmtId="2" fontId="0" fillId="0" borderId="13" xfId="0" applyNumberFormat="1" applyFont="1" applyBorder="1" applyAlignment="1" applyProtection="1">
      <alignment horizontal="right"/>
      <protection locked="0"/>
    </xf>
    <xf numFmtId="2" fontId="0" fillId="0" borderId="25" xfId="0" applyNumberFormat="1" applyBorder="1" applyAlignment="1" applyProtection="1">
      <alignment/>
      <protection locked="0"/>
    </xf>
    <xf numFmtId="2" fontId="0" fillId="0" borderId="25" xfId="0" applyNumberFormat="1" applyBorder="1" applyAlignment="1" applyProtection="1">
      <alignment horizontal="right"/>
      <protection locked="0"/>
    </xf>
    <xf numFmtId="1" fontId="0" fillId="32" borderId="0" xfId="0" applyNumberFormat="1" applyFill="1" applyBorder="1" applyAlignment="1" applyProtection="1">
      <alignment horizontal="right"/>
      <protection/>
    </xf>
    <xf numFmtId="1" fontId="0" fillId="0" borderId="0" xfId="0" applyNumberFormat="1" applyBorder="1" applyAlignment="1" applyProtection="1">
      <alignment/>
      <protection locked="0"/>
    </xf>
    <xf numFmtId="172" fontId="0" fillId="0" borderId="0" xfId="0" applyNumberFormat="1" applyBorder="1" applyAlignment="1" applyProtection="1">
      <alignment/>
      <protection locked="0"/>
    </xf>
    <xf numFmtId="0" fontId="0" fillId="32" borderId="26" xfId="0" applyFill="1" applyBorder="1" applyAlignment="1" applyProtection="1">
      <alignment/>
      <protection/>
    </xf>
    <xf numFmtId="0" fontId="0" fillId="32" borderId="26" xfId="0" applyFill="1" applyBorder="1" applyAlignment="1" applyProtection="1">
      <alignment horizontal="right"/>
      <protection/>
    </xf>
    <xf numFmtId="1" fontId="0" fillId="32" borderId="26" xfId="0" applyNumberFormat="1" applyFill="1" applyBorder="1" applyAlignment="1" applyProtection="1">
      <alignment horizontal="right"/>
      <protection/>
    </xf>
    <xf numFmtId="1" fontId="0" fillId="0" borderId="25" xfId="0" applyNumberFormat="1" applyBorder="1" applyAlignment="1" applyProtection="1">
      <alignment horizontal="right"/>
      <protection locked="0"/>
    </xf>
    <xf numFmtId="2" fontId="0" fillId="0" borderId="0" xfId="0" applyNumberFormat="1" applyFill="1" applyBorder="1" applyAlignment="1" applyProtection="1">
      <alignment/>
      <protection locked="0"/>
    </xf>
    <xf numFmtId="0" fontId="0" fillId="32" borderId="22" xfId="0" applyFill="1" applyBorder="1" applyAlignment="1" applyProtection="1">
      <alignment horizontal="left"/>
      <protection/>
    </xf>
    <xf numFmtId="0" fontId="0" fillId="32" borderId="23" xfId="0" applyFill="1" applyBorder="1" applyAlignment="1" applyProtection="1">
      <alignment horizontal="left"/>
      <protection/>
    </xf>
    <xf numFmtId="2" fontId="0" fillId="32" borderId="23" xfId="0" applyNumberFormat="1" applyFill="1" applyBorder="1" applyAlignment="1" applyProtection="1">
      <alignment/>
      <protection/>
    </xf>
    <xf numFmtId="172" fontId="0" fillId="32" borderId="23" xfId="0" applyNumberFormat="1" applyFill="1" applyBorder="1" applyAlignment="1" applyProtection="1">
      <alignment/>
      <protection/>
    </xf>
    <xf numFmtId="172" fontId="0" fillId="0" borderId="0" xfId="0" applyNumberFormat="1" applyAlignment="1" applyProtection="1">
      <alignment/>
      <protection/>
    </xf>
    <xf numFmtId="49" fontId="0" fillId="0" borderId="0" xfId="0" applyNumberFormat="1" applyAlignment="1" applyProtection="1">
      <alignment horizontal="right"/>
      <protection/>
    </xf>
    <xf numFmtId="0" fontId="0" fillId="0" borderId="10" xfId="0" applyBorder="1" applyAlignment="1" applyProtection="1">
      <alignment/>
      <protection/>
    </xf>
    <xf numFmtId="1" fontId="0" fillId="0" borderId="10" xfId="0" applyNumberFormat="1" applyBorder="1" applyAlignment="1" applyProtection="1">
      <alignment/>
      <protection/>
    </xf>
    <xf numFmtId="0" fontId="0" fillId="32" borderId="0" xfId="0" applyFill="1" applyBorder="1" applyAlignment="1" applyProtection="1">
      <alignment/>
      <protection/>
    </xf>
    <xf numFmtId="49" fontId="0" fillId="32" borderId="0" xfId="0" applyNumberFormat="1" applyFill="1" applyBorder="1" applyAlignment="1" applyProtection="1">
      <alignment horizontal="right"/>
      <protection/>
    </xf>
    <xf numFmtId="49" fontId="0" fillId="32" borderId="19" xfId="0" applyNumberFormat="1" applyFont="1" applyFill="1" applyBorder="1" applyAlignment="1" applyProtection="1">
      <alignment horizontal="left"/>
      <protection/>
    </xf>
    <xf numFmtId="2" fontId="0" fillId="32" borderId="11" xfId="0" applyNumberFormat="1" applyFont="1" applyFill="1" applyBorder="1" applyAlignment="1" applyProtection="1">
      <alignment horizontal="left"/>
      <protection/>
    </xf>
    <xf numFmtId="0" fontId="0" fillId="32" borderId="20" xfId="0" applyNumberFormat="1" applyFont="1" applyFill="1" applyBorder="1" applyAlignment="1" applyProtection="1">
      <alignment horizontal="right"/>
      <protection/>
    </xf>
    <xf numFmtId="1" fontId="0" fillId="32" borderId="23" xfId="0" applyNumberFormat="1" applyFont="1" applyFill="1" applyBorder="1" applyAlignment="1" applyProtection="1">
      <alignment horizontal="right"/>
      <protection/>
    </xf>
    <xf numFmtId="2" fontId="0" fillId="32" borderId="22" xfId="0" applyNumberFormat="1" applyFont="1" applyFill="1" applyBorder="1" applyAlignment="1" applyProtection="1">
      <alignment horizontal="left"/>
      <protection/>
    </xf>
    <xf numFmtId="0" fontId="0" fillId="32" borderId="21" xfId="0" applyFill="1" applyBorder="1" applyAlignment="1" applyProtection="1">
      <alignment/>
      <protection/>
    </xf>
    <xf numFmtId="0" fontId="0" fillId="32" borderId="21" xfId="0" applyFont="1" applyFill="1" applyBorder="1" applyAlignment="1" applyProtection="1">
      <alignment horizontal="right"/>
      <protection/>
    </xf>
    <xf numFmtId="0" fontId="0" fillId="32" borderId="28" xfId="0" applyFont="1" applyFill="1" applyBorder="1" applyAlignment="1" applyProtection="1">
      <alignment horizontal="right"/>
      <protection/>
    </xf>
    <xf numFmtId="1" fontId="0" fillId="32" borderId="10" xfId="0" applyNumberFormat="1" applyFill="1" applyBorder="1" applyAlignment="1" applyProtection="1">
      <alignment horizontal="left"/>
      <protection/>
    </xf>
    <xf numFmtId="2" fontId="0" fillId="33" borderId="10" xfId="0" applyNumberFormat="1" applyFill="1" applyBorder="1" applyAlignment="1" applyProtection="1">
      <alignment/>
      <protection locked="0"/>
    </xf>
    <xf numFmtId="2" fontId="0" fillId="0" borderId="29" xfId="0" applyNumberFormat="1" applyBorder="1" applyAlignment="1" applyProtection="1">
      <alignment horizontal="right"/>
      <protection locked="0"/>
    </xf>
    <xf numFmtId="1" fontId="0" fillId="0" borderId="30" xfId="0" applyNumberFormat="1" applyBorder="1" applyAlignment="1" applyProtection="1">
      <alignment/>
      <protection locked="0"/>
    </xf>
    <xf numFmtId="0" fontId="0" fillId="32" borderId="10" xfId="0" applyFill="1" applyBorder="1" applyAlignment="1" applyProtection="1">
      <alignment/>
      <protection/>
    </xf>
    <xf numFmtId="1" fontId="0" fillId="0" borderId="29" xfId="0" applyNumberFormat="1" applyBorder="1" applyAlignment="1" applyProtection="1">
      <alignment/>
      <protection locked="0"/>
    </xf>
    <xf numFmtId="0" fontId="0" fillId="32" borderId="10" xfId="0" applyFill="1" applyBorder="1" applyAlignment="1" applyProtection="1">
      <alignment horizontal="right"/>
      <protection/>
    </xf>
    <xf numFmtId="2" fontId="0" fillId="0" borderId="30" xfId="0" applyNumberFormat="1" applyBorder="1" applyAlignment="1" applyProtection="1">
      <alignment horizontal="right"/>
      <protection locked="0"/>
    </xf>
    <xf numFmtId="1" fontId="0" fillId="0" borderId="30" xfId="0" applyNumberFormat="1" applyBorder="1" applyAlignment="1" applyProtection="1">
      <alignment horizontal="right"/>
      <protection locked="0"/>
    </xf>
    <xf numFmtId="2" fontId="0" fillId="0" borderId="30" xfId="0" applyNumberFormat="1" applyFill="1" applyBorder="1" applyAlignment="1" applyProtection="1">
      <alignment/>
      <protection locked="0"/>
    </xf>
    <xf numFmtId="1" fontId="0" fillId="32" borderId="30" xfId="0" applyNumberFormat="1" applyFill="1" applyBorder="1" applyAlignment="1" applyProtection="1">
      <alignment horizontal="right"/>
      <protection/>
    </xf>
    <xf numFmtId="0" fontId="0" fillId="32" borderId="27" xfId="0" applyFill="1" applyBorder="1" applyAlignment="1" applyProtection="1">
      <alignment horizontal="left"/>
      <protection/>
    </xf>
    <xf numFmtId="0" fontId="0" fillId="32" borderId="0" xfId="0" applyFill="1" applyBorder="1" applyAlignment="1" applyProtection="1">
      <alignment horizontal="left"/>
      <protection/>
    </xf>
    <xf numFmtId="2" fontId="0" fillId="32" borderId="0" xfId="0" applyNumberFormat="1" applyFill="1" applyAlignment="1" applyProtection="1">
      <alignment/>
      <protection locked="0"/>
    </xf>
    <xf numFmtId="1" fontId="0" fillId="32" borderId="0" xfId="0" applyNumberFormat="1" applyFill="1" applyAlignment="1" applyProtection="1">
      <alignment/>
      <protection/>
    </xf>
    <xf numFmtId="49" fontId="0" fillId="32" borderId="0" xfId="0" applyNumberFormat="1" applyFill="1" applyAlignment="1" applyProtection="1">
      <alignment horizontal="right"/>
      <protection/>
    </xf>
    <xf numFmtId="2" fontId="0" fillId="32" borderId="0" xfId="0" applyNumberFormat="1" applyFill="1" applyAlignment="1" applyProtection="1">
      <alignment horizontal="right"/>
      <protection locked="0"/>
    </xf>
    <xf numFmtId="1" fontId="0" fillId="32" borderId="0" xfId="0" applyNumberFormat="1" applyFill="1" applyAlignment="1" applyProtection="1">
      <alignment horizontal="right"/>
      <protection/>
    </xf>
    <xf numFmtId="1" fontId="0" fillId="32" borderId="0" xfId="0" applyNumberFormat="1" applyFill="1" applyAlignment="1" applyProtection="1">
      <alignment/>
      <protection locked="0"/>
    </xf>
    <xf numFmtId="172" fontId="0" fillId="32" borderId="0" xfId="0" applyNumberFormat="1" applyFill="1" applyAlignment="1" applyProtection="1">
      <alignment/>
      <protection locked="0"/>
    </xf>
    <xf numFmtId="0" fontId="0" fillId="32" borderId="0" xfId="0" applyFill="1" applyAlignment="1" applyProtection="1">
      <alignment/>
      <protection/>
    </xf>
    <xf numFmtId="0" fontId="0" fillId="32" borderId="0" xfId="0" applyFill="1" applyAlignment="1" applyProtection="1">
      <alignment horizontal="right"/>
      <protection/>
    </xf>
    <xf numFmtId="1" fontId="0" fillId="32" borderId="0" xfId="0" applyNumberFormat="1" applyFill="1" applyAlignment="1" applyProtection="1">
      <alignment horizontal="right"/>
      <protection locked="0"/>
    </xf>
    <xf numFmtId="172" fontId="0" fillId="32" borderId="0" xfId="0" applyNumberFormat="1" applyFill="1" applyAlignment="1" applyProtection="1">
      <alignment horizontal="right"/>
      <protection locked="0"/>
    </xf>
    <xf numFmtId="49" fontId="0" fillId="0" borderId="0" xfId="0" applyNumberFormat="1" applyAlignment="1" applyProtection="1">
      <alignment/>
      <protection/>
    </xf>
    <xf numFmtId="1" fontId="0" fillId="0" borderId="0" xfId="55" applyNumberFormat="1" applyFont="1" applyFill="1" applyBorder="1" applyAlignment="1" applyProtection="1">
      <alignment/>
      <protection/>
    </xf>
    <xf numFmtId="9" fontId="0" fillId="0" borderId="0" xfId="55" applyFont="1" applyFill="1" applyBorder="1" applyAlignment="1" applyProtection="1">
      <alignment/>
      <protection/>
    </xf>
    <xf numFmtId="0" fontId="0" fillId="32" borderId="11" xfId="0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2" fillId="0" borderId="0" xfId="0" applyFont="1" applyAlignment="1">
      <alignment horizontal="left"/>
    </xf>
    <xf numFmtId="49" fontId="0" fillId="0" borderId="0" xfId="0" applyNumberForma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0" fontId="4" fillId="0" borderId="31" xfId="0" applyFont="1" applyBorder="1" applyAlignment="1">
      <alignment/>
    </xf>
    <xf numFmtId="1" fontId="4" fillId="0" borderId="0" xfId="0" applyNumberFormat="1" applyFont="1" applyAlignment="1">
      <alignment/>
    </xf>
    <xf numFmtId="1" fontId="4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1" fontId="5" fillId="0" borderId="0" xfId="0" applyNumberFormat="1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9" fontId="4" fillId="0" borderId="0" xfId="0" applyNumberFormat="1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left"/>
    </xf>
    <xf numFmtId="1" fontId="4" fillId="0" borderId="0" xfId="0" applyNumberFormat="1" applyFont="1" applyBorder="1" applyAlignment="1">
      <alignment horizontal="right"/>
    </xf>
    <xf numFmtId="0" fontId="6" fillId="0" borderId="0" xfId="0" applyFont="1" applyAlignment="1">
      <alignment/>
    </xf>
    <xf numFmtId="20" fontId="6" fillId="0" borderId="0" xfId="0" applyNumberFormat="1" applyFont="1" applyAlignment="1">
      <alignment/>
    </xf>
    <xf numFmtId="49" fontId="2" fillId="0" borderId="0" xfId="0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Border="1" applyAlignment="1" applyProtection="1">
      <alignment horizontal="left"/>
      <protection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/>
    </xf>
    <xf numFmtId="1" fontId="7" fillId="0" borderId="23" xfId="0" applyNumberFormat="1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6" fillId="0" borderId="30" xfId="0" applyFont="1" applyFill="1" applyBorder="1" applyAlignment="1" applyProtection="1">
      <alignment horizontal="left"/>
      <protection/>
    </xf>
    <xf numFmtId="0" fontId="0" fillId="0" borderId="10" xfId="0" applyFill="1" applyBorder="1" applyAlignment="1" applyProtection="1">
      <alignment horizontal="left"/>
      <protection/>
    </xf>
    <xf numFmtId="0" fontId="6" fillId="0" borderId="32" xfId="0" applyFont="1" applyFill="1" applyBorder="1" applyAlignment="1" applyProtection="1">
      <alignment horizontal="left"/>
      <protection/>
    </xf>
    <xf numFmtId="0" fontId="7" fillId="0" borderId="10" xfId="0" applyFont="1" applyFill="1" applyBorder="1" applyAlignment="1">
      <alignment/>
    </xf>
    <xf numFmtId="173" fontId="7" fillId="0" borderId="0" xfId="46" applyFont="1" applyFill="1" applyBorder="1" applyAlignment="1" applyProtection="1">
      <alignment/>
      <protection/>
    </xf>
    <xf numFmtId="0" fontId="6" fillId="0" borderId="13" xfId="0" applyFont="1" applyFill="1" applyBorder="1" applyAlignment="1" applyProtection="1">
      <alignment horizontal="left"/>
      <protection/>
    </xf>
    <xf numFmtId="0" fontId="6" fillId="0" borderId="31" xfId="0" applyFont="1" applyFill="1" applyBorder="1" applyAlignment="1" applyProtection="1">
      <alignment horizontal="left"/>
      <protection/>
    </xf>
    <xf numFmtId="0" fontId="6" fillId="0" borderId="31" xfId="0" applyFont="1" applyBorder="1" applyAlignment="1">
      <alignment/>
    </xf>
    <xf numFmtId="0" fontId="6" fillId="0" borderId="31" xfId="0" applyFont="1" applyFill="1" applyBorder="1" applyAlignment="1">
      <alignment/>
    </xf>
    <xf numFmtId="0" fontId="0" fillId="0" borderId="31" xfId="0" applyFont="1" applyFill="1" applyBorder="1" applyAlignment="1" applyProtection="1">
      <alignment horizontal="left"/>
      <protection/>
    </xf>
    <xf numFmtId="0" fontId="0" fillId="0" borderId="31" xfId="0" applyFill="1" applyBorder="1" applyAlignment="1" applyProtection="1">
      <alignment horizontal="left"/>
      <protection/>
    </xf>
    <xf numFmtId="0" fontId="0" fillId="0" borderId="31" xfId="0" applyBorder="1" applyAlignment="1">
      <alignment/>
    </xf>
    <xf numFmtId="0" fontId="8" fillId="0" borderId="31" xfId="0" applyFont="1" applyFill="1" applyBorder="1" applyAlignment="1" applyProtection="1">
      <alignment horizontal="left"/>
      <protection/>
    </xf>
    <xf numFmtId="0" fontId="4" fillId="0" borderId="23" xfId="0" applyFont="1" applyBorder="1" applyAlignment="1">
      <alignment/>
    </xf>
    <xf numFmtId="0" fontId="4" fillId="0" borderId="18" xfId="0" applyFont="1" applyBorder="1" applyAlignment="1">
      <alignment/>
    </xf>
    <xf numFmtId="17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7" fillId="0" borderId="0" xfId="0" applyFont="1" applyBorder="1" applyAlignment="1">
      <alignment/>
    </xf>
    <xf numFmtId="0" fontId="7" fillId="0" borderId="31" xfId="0" applyFont="1" applyBorder="1" applyAlignment="1">
      <alignment/>
    </xf>
    <xf numFmtId="0" fontId="0" fillId="0" borderId="31" xfId="0" applyFont="1" applyBorder="1" applyAlignment="1">
      <alignment/>
    </xf>
    <xf numFmtId="0" fontId="7" fillId="0" borderId="21" xfId="0" applyFont="1" applyFill="1" applyBorder="1" applyAlignment="1" applyProtection="1">
      <alignment horizontal="left"/>
      <protection/>
    </xf>
    <xf numFmtId="0" fontId="7" fillId="0" borderId="21" xfId="0" applyFont="1" applyBorder="1" applyAlignment="1">
      <alignment/>
    </xf>
    <xf numFmtId="0" fontId="7" fillId="0" borderId="31" xfId="0" applyFont="1" applyFill="1" applyBorder="1" applyAlignment="1" applyProtection="1">
      <alignment horizontal="right"/>
      <protection/>
    </xf>
    <xf numFmtId="0" fontId="7" fillId="0" borderId="31" xfId="0" applyFont="1" applyFill="1" applyBorder="1" applyAlignment="1" applyProtection="1">
      <alignment horizontal="left"/>
      <protection/>
    </xf>
    <xf numFmtId="0" fontId="7" fillId="0" borderId="21" xfId="0" applyFont="1" applyFill="1" applyBorder="1" applyAlignment="1" applyProtection="1">
      <alignment horizontal="right"/>
      <protection/>
    </xf>
    <xf numFmtId="49" fontId="0" fillId="0" borderId="0" xfId="0" applyNumberFormat="1" applyFont="1" applyAlignment="1">
      <alignment/>
    </xf>
    <xf numFmtId="3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32" borderId="32" xfId="0" applyFill="1" applyBorder="1" applyAlignment="1" applyProtection="1">
      <alignment/>
      <protection locked="0"/>
    </xf>
    <xf numFmtId="0" fontId="0" fillId="0" borderId="33" xfId="0" applyFont="1" applyBorder="1" applyAlignment="1" applyProtection="1">
      <alignment/>
      <protection locked="0"/>
    </xf>
    <xf numFmtId="0" fontId="0" fillId="32" borderId="32" xfId="0" applyFill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32" borderId="34" xfId="0" applyFill="1" applyBorder="1" applyAlignment="1" applyProtection="1">
      <alignment/>
      <protection locked="0"/>
    </xf>
    <xf numFmtId="0" fontId="0" fillId="0" borderId="0" xfId="0" applyNumberFormat="1" applyFont="1" applyAlignment="1" applyProtection="1">
      <alignment horizontal="left"/>
      <protection locked="0"/>
    </xf>
    <xf numFmtId="0" fontId="0" fillId="0" borderId="0" xfId="0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35" xfId="0" applyBorder="1" applyAlignment="1" applyProtection="1">
      <alignment/>
      <protection locked="0"/>
    </xf>
    <xf numFmtId="49" fontId="0" fillId="34" borderId="15" xfId="0" applyNumberFormat="1" applyFont="1" applyFill="1" applyBorder="1" applyAlignment="1" applyProtection="1">
      <alignment horizontal="right"/>
      <protection locked="0"/>
    </xf>
    <xf numFmtId="49" fontId="0" fillId="35" borderId="15" xfId="0" applyNumberFormat="1" applyFill="1" applyBorder="1" applyAlignment="1" applyProtection="1">
      <alignment horizontal="right"/>
      <protection locked="0"/>
    </xf>
    <xf numFmtId="49" fontId="0" fillId="35" borderId="14" xfId="0" applyNumberFormat="1" applyFill="1" applyBorder="1" applyAlignment="1" applyProtection="1">
      <alignment horizontal="right"/>
      <protection locked="0"/>
    </xf>
    <xf numFmtId="49" fontId="0" fillId="35" borderId="26" xfId="0" applyNumberFormat="1" applyFill="1" applyBorder="1" applyAlignment="1" applyProtection="1">
      <alignment horizontal="right"/>
      <protection locked="0"/>
    </xf>
    <xf numFmtId="49" fontId="0" fillId="35" borderId="15" xfId="0" applyNumberFormat="1" applyFont="1" applyFill="1" applyBorder="1" applyAlignment="1" applyProtection="1">
      <alignment horizontal="right"/>
      <protection locked="0"/>
    </xf>
    <xf numFmtId="49" fontId="0" fillId="35" borderId="14" xfId="0" applyNumberFormat="1" applyFont="1" applyFill="1" applyBorder="1" applyAlignment="1" applyProtection="1">
      <alignment horizontal="right"/>
      <protection locked="0"/>
    </xf>
    <xf numFmtId="49" fontId="0" fillId="35" borderId="26" xfId="0" applyNumberFormat="1" applyFont="1" applyFill="1" applyBorder="1" applyAlignment="1" applyProtection="1">
      <alignment horizontal="right"/>
      <protection locked="0"/>
    </xf>
    <xf numFmtId="1" fontId="0" fillId="32" borderId="22" xfId="0" applyNumberFormat="1" applyFill="1" applyBorder="1" applyAlignment="1" applyProtection="1">
      <alignment horizontal="left"/>
      <protection/>
    </xf>
    <xf numFmtId="0" fontId="0" fillId="36" borderId="32" xfId="0" applyFill="1" applyBorder="1" applyAlignment="1" applyProtection="1">
      <alignment/>
      <protection locked="0"/>
    </xf>
    <xf numFmtId="0" fontId="0" fillId="36" borderId="32" xfId="0" applyFill="1" applyBorder="1" applyAlignment="1" applyProtection="1">
      <alignment horizontal="right"/>
      <protection locked="0"/>
    </xf>
    <xf numFmtId="0" fontId="0" fillId="36" borderId="34" xfId="0" applyFill="1" applyBorder="1" applyAlignment="1" applyProtection="1">
      <alignment/>
      <protection locked="0"/>
    </xf>
    <xf numFmtId="0" fontId="0" fillId="36" borderId="25" xfId="0" applyFill="1" applyBorder="1" applyAlignment="1" applyProtection="1">
      <alignment/>
      <protection locked="0"/>
    </xf>
    <xf numFmtId="0" fontId="0" fillId="32" borderId="23" xfId="0" applyNumberFormat="1" applyFill="1" applyBorder="1" applyAlignment="1" applyProtection="1">
      <alignment horizontal="left"/>
      <protection/>
    </xf>
    <xf numFmtId="0" fontId="0" fillId="32" borderId="36" xfId="0" applyFill="1" applyBorder="1" applyAlignment="1" applyProtection="1">
      <alignment horizontal="left"/>
      <protection/>
    </xf>
    <xf numFmtId="0" fontId="0" fillId="32" borderId="28" xfId="0" applyFill="1" applyBorder="1" applyAlignment="1" applyProtection="1">
      <alignment horizontal="left"/>
      <protection/>
    </xf>
    <xf numFmtId="0" fontId="0" fillId="0" borderId="28" xfId="0" applyBorder="1" applyAlignment="1" applyProtection="1">
      <alignment/>
      <protection/>
    </xf>
    <xf numFmtId="0" fontId="0" fillId="0" borderId="28" xfId="0" applyBorder="1" applyAlignment="1" applyProtection="1">
      <alignment horizontal="left"/>
      <protection/>
    </xf>
    <xf numFmtId="1" fontId="0" fillId="32" borderId="17" xfId="0" applyNumberFormat="1" applyFill="1" applyBorder="1" applyAlignment="1" applyProtection="1">
      <alignment horizontal="right"/>
      <protection/>
    </xf>
    <xf numFmtId="1" fontId="0" fillId="32" borderId="36" xfId="0" applyNumberFormat="1" applyFill="1" applyBorder="1" applyAlignment="1" applyProtection="1">
      <alignment horizontal="right"/>
      <protection/>
    </xf>
    <xf numFmtId="0" fontId="0" fillId="32" borderId="37" xfId="0" applyFill="1" applyBorder="1" applyAlignment="1" applyProtection="1">
      <alignment/>
      <protection/>
    </xf>
    <xf numFmtId="0" fontId="0" fillId="32" borderId="14" xfId="0" applyFill="1" applyBorder="1" applyAlignment="1" applyProtection="1">
      <alignment/>
      <protection/>
    </xf>
    <xf numFmtId="0" fontId="0" fillId="32" borderId="19" xfId="0" applyNumberFormat="1" applyFill="1" applyBorder="1" applyAlignment="1" applyProtection="1">
      <alignment horizontal="left"/>
      <protection/>
    </xf>
    <xf numFmtId="1" fontId="0" fillId="32" borderId="19" xfId="0" applyNumberFormat="1" applyFill="1" applyBorder="1" applyAlignment="1" applyProtection="1">
      <alignment horizontal="left"/>
      <protection/>
    </xf>
    <xf numFmtId="1" fontId="4" fillId="0" borderId="0" xfId="0" applyNumberFormat="1" applyFont="1" applyFill="1" applyAlignment="1">
      <alignment/>
    </xf>
    <xf numFmtId="0" fontId="3" fillId="0" borderId="31" xfId="0" applyFont="1" applyFill="1" applyBorder="1" applyAlignment="1" applyProtection="1">
      <alignment horizontal="left"/>
      <protection/>
    </xf>
    <xf numFmtId="0" fontId="0" fillId="36" borderId="38" xfId="0" applyFill="1" applyBorder="1" applyAlignment="1" applyProtection="1">
      <alignment/>
      <protection locked="0"/>
    </xf>
    <xf numFmtId="0" fontId="0" fillId="0" borderId="15" xfId="0" applyFill="1" applyBorder="1" applyAlignment="1" applyProtection="1">
      <alignment horizontal="left"/>
      <protection/>
    </xf>
    <xf numFmtId="0" fontId="6" fillId="0" borderId="13" xfId="0" applyFont="1" applyBorder="1" applyAlignment="1">
      <alignment/>
    </xf>
    <xf numFmtId="0" fontId="7" fillId="0" borderId="39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1" fontId="7" fillId="0" borderId="0" xfId="0" applyNumberFormat="1" applyFont="1" applyFill="1" applyBorder="1" applyAlignment="1">
      <alignment horizontal="center"/>
    </xf>
    <xf numFmtId="1" fontId="7" fillId="0" borderId="23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23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6" fillId="0" borderId="27" xfId="0" applyFont="1" applyFill="1" applyBorder="1" applyAlignment="1" applyProtection="1">
      <alignment horizontal="left"/>
      <protection/>
    </xf>
    <xf numFmtId="0" fontId="0" fillId="0" borderId="25" xfId="0" applyFill="1" applyBorder="1" applyAlignment="1" applyProtection="1">
      <alignment horizontal="left"/>
      <protection/>
    </xf>
    <xf numFmtId="0" fontId="6" fillId="0" borderId="25" xfId="0" applyFont="1" applyFill="1" applyBorder="1" applyAlignment="1" applyProtection="1">
      <alignment horizontal="left"/>
      <protection/>
    </xf>
    <xf numFmtId="0" fontId="7" fillId="0" borderId="0" xfId="0" applyFont="1" applyFill="1" applyBorder="1" applyAlignment="1">
      <alignment horizontal="left"/>
    </xf>
    <xf numFmtId="0" fontId="7" fillId="0" borderId="0" xfId="0" applyFont="1" applyFill="1" applyBorder="1" applyAlignment="1" applyProtection="1">
      <alignment horizontal="right"/>
      <protection/>
    </xf>
    <xf numFmtId="0" fontId="0" fillId="0" borderId="21" xfId="0" applyFont="1" applyBorder="1" applyAlignment="1">
      <alignment/>
    </xf>
    <xf numFmtId="0" fontId="0" fillId="37" borderId="0" xfId="0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0" fillId="37" borderId="35" xfId="0" applyFill="1" applyBorder="1" applyAlignment="1" applyProtection="1">
      <alignment/>
      <protection locked="0"/>
    </xf>
    <xf numFmtId="0" fontId="0" fillId="0" borderId="0" xfId="0" applyFill="1" applyAlignment="1" applyProtection="1">
      <alignment wrapText="1"/>
      <protection locked="0"/>
    </xf>
    <xf numFmtId="0" fontId="0" fillId="2" borderId="31" xfId="0" applyFill="1" applyBorder="1" applyAlignment="1">
      <alignment/>
    </xf>
    <xf numFmtId="0" fontId="0" fillId="34" borderId="31" xfId="0" applyFill="1" applyBorder="1" applyAlignment="1" applyProtection="1">
      <alignment horizontal="left"/>
      <protection/>
    </xf>
    <xf numFmtId="0" fontId="0" fillId="34" borderId="31" xfId="0" applyFont="1" applyFill="1" applyBorder="1" applyAlignment="1" applyProtection="1">
      <alignment horizontal="left"/>
      <protection/>
    </xf>
    <xf numFmtId="1" fontId="0" fillId="0" borderId="0" xfId="0" applyNumberFormat="1" applyFont="1" applyAlignment="1">
      <alignment/>
    </xf>
    <xf numFmtId="1" fontId="0" fillId="0" borderId="0" xfId="0" applyNumberFormat="1" applyFont="1" applyFill="1" applyAlignment="1">
      <alignment/>
    </xf>
    <xf numFmtId="0" fontId="0" fillId="0" borderId="0" xfId="0" applyFont="1" applyAlignment="1">
      <alignment horizontal="left"/>
    </xf>
    <xf numFmtId="0" fontId="4" fillId="0" borderId="31" xfId="0" applyFont="1" applyFill="1" applyBorder="1" applyAlignment="1">
      <alignment/>
    </xf>
    <xf numFmtId="1" fontId="0" fillId="0" borderId="31" xfId="55" applyNumberFormat="1" applyFont="1" applyFill="1" applyBorder="1" applyAlignment="1" applyProtection="1">
      <alignment/>
      <protection/>
    </xf>
    <xf numFmtId="0" fontId="7" fillId="2" borderId="39" xfId="0" applyFont="1" applyFill="1" applyBorder="1" applyAlignment="1">
      <alignment/>
    </xf>
    <xf numFmtId="2" fontId="7" fillId="2" borderId="39" xfId="0" applyNumberFormat="1" applyFont="1" applyFill="1" applyBorder="1" applyAlignment="1">
      <alignment/>
    </xf>
    <xf numFmtId="0" fontId="4" fillId="2" borderId="31" xfId="0" applyFont="1" applyFill="1" applyBorder="1" applyAlignment="1">
      <alignment/>
    </xf>
    <xf numFmtId="0" fontId="0" fillId="0" borderId="23" xfId="0" applyFont="1" applyBorder="1" applyAlignment="1">
      <alignment/>
    </xf>
    <xf numFmtId="9" fontId="0" fillId="2" borderId="31" xfId="55" applyFont="1" applyFill="1" applyBorder="1" applyAlignment="1" applyProtection="1">
      <alignment/>
      <protection/>
    </xf>
    <xf numFmtId="0" fontId="0" fillId="2" borderId="31" xfId="55" applyNumberFormat="1" applyFont="1" applyFill="1" applyBorder="1" applyAlignment="1" applyProtection="1">
      <alignment/>
      <protection/>
    </xf>
    <xf numFmtId="0" fontId="0" fillId="2" borderId="31" xfId="0" applyFont="1" applyFill="1" applyBorder="1" applyAlignment="1">
      <alignment/>
    </xf>
    <xf numFmtId="0" fontId="6" fillId="0" borderId="33" xfId="0" applyFont="1" applyFill="1" applyBorder="1" applyAlignment="1">
      <alignment/>
    </xf>
    <xf numFmtId="49" fontId="0" fillId="34" borderId="15" xfId="0" applyNumberFormat="1" applyFill="1" applyBorder="1" applyAlignment="1" applyProtection="1">
      <alignment horizontal="right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dxfs count="9">
    <dxf>
      <font>
        <b val="0"/>
        <color indexed="31"/>
      </font>
    </dxf>
    <dxf>
      <font>
        <b val="0"/>
        <color indexed="31"/>
      </font>
    </dxf>
    <dxf>
      <font>
        <b val="0"/>
        <color indexed="31"/>
      </font>
    </dxf>
    <dxf>
      <font>
        <b val="0"/>
        <color indexed="31"/>
      </font>
    </dxf>
    <dxf>
      <font>
        <b val="0"/>
        <color indexed="31"/>
      </font>
    </dxf>
    <dxf>
      <font>
        <b val="0"/>
        <color indexed="31"/>
      </font>
    </dxf>
    <dxf>
      <font>
        <b val="0"/>
        <color indexed="31"/>
      </font>
    </dxf>
    <dxf>
      <font>
        <b val="0"/>
        <color indexed="31"/>
      </font>
    </dxf>
    <dxf>
      <font>
        <b val="0"/>
        <color indexed="4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"/>
  <dimension ref="A1:CK84"/>
  <sheetViews>
    <sheetView zoomScalePageLayoutView="0" workbookViewId="0" topLeftCell="A1">
      <pane xSplit="1" ySplit="1" topLeftCell="BQ2" activePane="bottomRight" state="frozen"/>
      <selection pane="topLeft" activeCell="A1" sqref="A1"/>
      <selection pane="topRight" activeCell="BQ1" sqref="BQ1"/>
      <selection pane="bottomLeft" activeCell="A12" sqref="A12"/>
      <selection pane="bottomRight" activeCell="AD12" sqref="AD12"/>
    </sheetView>
  </sheetViews>
  <sheetFormatPr defaultColWidth="9.140625" defaultRowHeight="12.75"/>
  <cols>
    <col min="1" max="1" width="21.00390625" style="0" customWidth="1"/>
    <col min="2" max="2" width="16.8515625" style="0" customWidth="1"/>
    <col min="4" max="4" width="9.140625" style="1" customWidth="1"/>
    <col min="5" max="5" width="12.00390625" style="0" customWidth="1"/>
    <col min="8" max="8" width="16.8515625" style="0" customWidth="1"/>
    <col min="11" max="11" width="16.8515625" style="0" customWidth="1"/>
    <col min="14" max="14" width="11.28125" style="0" customWidth="1"/>
    <col min="15" max="15" width="9.140625" style="2" customWidth="1"/>
    <col min="17" max="17" width="10.28125" style="0" customWidth="1"/>
    <col min="18" max="18" width="9.140625" style="2" customWidth="1"/>
    <col min="20" max="20" width="12.00390625" style="0" customWidth="1"/>
    <col min="23" max="23" width="10.28125" style="0" customWidth="1"/>
    <col min="24" max="24" width="9.140625" style="2" customWidth="1"/>
    <col min="26" max="26" width="13.421875" style="0" customWidth="1"/>
    <col min="29" max="29" width="24.00390625" style="0" customWidth="1"/>
    <col min="30" max="30" width="9.140625" style="2" customWidth="1"/>
    <col min="32" max="32" width="11.8515625" style="0" customWidth="1"/>
    <col min="35" max="35" width="16.8515625" style="0" customWidth="1"/>
    <col min="38" max="38" width="16.8515625" style="0" customWidth="1"/>
    <col min="41" max="41" width="12.140625" style="0" customWidth="1"/>
    <col min="44" max="44" width="19.00390625" style="0" customWidth="1"/>
    <col min="47" max="47" width="11.28125" style="0" customWidth="1"/>
    <col min="50" max="50" width="16.8515625" style="0" customWidth="1"/>
    <col min="53" max="53" width="11.8515625" style="0" customWidth="1"/>
    <col min="56" max="56" width="11.28125" style="0" customWidth="1"/>
    <col min="59" max="59" width="15.00390625" style="0" customWidth="1"/>
    <col min="62" max="62" width="12.28125" style="0" customWidth="1"/>
    <col min="66" max="66" width="16.140625" style="0" customWidth="1"/>
    <col min="70" max="70" width="10.421875" style="0" customWidth="1"/>
  </cols>
  <sheetData>
    <row r="1" spans="1:70" ht="12.75">
      <c r="A1" t="s">
        <v>0</v>
      </c>
      <c r="B1" t="s">
        <v>1</v>
      </c>
      <c r="C1" t="s">
        <v>2</v>
      </c>
      <c r="D1" s="1" t="s">
        <v>3</v>
      </c>
      <c r="E1" t="s">
        <v>1</v>
      </c>
      <c r="F1" t="s">
        <v>2</v>
      </c>
      <c r="G1" t="s">
        <v>3</v>
      </c>
      <c r="H1" t="s">
        <v>1</v>
      </c>
      <c r="I1" t="s">
        <v>2</v>
      </c>
      <c r="J1" t="s">
        <v>3</v>
      </c>
      <c r="K1" t="s">
        <v>1</v>
      </c>
      <c r="L1" t="s">
        <v>2</v>
      </c>
      <c r="M1" t="s">
        <v>3</v>
      </c>
      <c r="N1" t="s">
        <v>1</v>
      </c>
      <c r="O1" s="2" t="s">
        <v>2</v>
      </c>
      <c r="P1" t="s">
        <v>3</v>
      </c>
      <c r="Q1" t="s">
        <v>1</v>
      </c>
      <c r="R1" s="2" t="s">
        <v>2</v>
      </c>
      <c r="S1" t="s">
        <v>3</v>
      </c>
      <c r="T1" t="s">
        <v>1</v>
      </c>
      <c r="U1" t="s">
        <v>2</v>
      </c>
      <c r="V1" t="s">
        <v>3</v>
      </c>
      <c r="W1" t="s">
        <v>1</v>
      </c>
      <c r="X1" s="2" t="s">
        <v>2</v>
      </c>
      <c r="Y1" t="s">
        <v>3</v>
      </c>
      <c r="Z1" t="s">
        <v>1</v>
      </c>
      <c r="AA1" t="s">
        <v>2</v>
      </c>
      <c r="AB1" t="s">
        <v>3</v>
      </c>
      <c r="AC1" t="s">
        <v>1</v>
      </c>
      <c r="AD1" s="2" t="s">
        <v>2</v>
      </c>
      <c r="AE1" t="s">
        <v>3</v>
      </c>
      <c r="AF1" t="s">
        <v>1</v>
      </c>
      <c r="AG1" t="s">
        <v>2</v>
      </c>
      <c r="AH1" t="s">
        <v>3</v>
      </c>
      <c r="AI1" t="s">
        <v>1</v>
      </c>
      <c r="AJ1" t="s">
        <v>2</v>
      </c>
      <c r="AK1" t="s">
        <v>3</v>
      </c>
      <c r="AL1" t="s">
        <v>1</v>
      </c>
      <c r="AM1" t="s">
        <v>2</v>
      </c>
      <c r="AN1" t="s">
        <v>3</v>
      </c>
      <c r="AO1" t="s">
        <v>1</v>
      </c>
      <c r="AP1" t="s">
        <v>2</v>
      </c>
      <c r="AQ1" t="s">
        <v>3</v>
      </c>
      <c r="AR1" t="s">
        <v>1</v>
      </c>
      <c r="AS1" t="s">
        <v>2</v>
      </c>
      <c r="AT1" t="s">
        <v>3</v>
      </c>
      <c r="AU1" t="s">
        <v>1</v>
      </c>
      <c r="AV1" t="s">
        <v>2</v>
      </c>
      <c r="AW1" t="s">
        <v>3</v>
      </c>
      <c r="AX1" t="s">
        <v>1</v>
      </c>
      <c r="AY1" t="s">
        <v>2</v>
      </c>
      <c r="AZ1" t="s">
        <v>3</v>
      </c>
      <c r="BA1" t="s">
        <v>1</v>
      </c>
      <c r="BB1" t="s">
        <v>2</v>
      </c>
      <c r="BC1" t="s">
        <v>3</v>
      </c>
      <c r="BD1" t="s">
        <v>1</v>
      </c>
      <c r="BE1" t="s">
        <v>2</v>
      </c>
      <c r="BF1" t="s">
        <v>3</v>
      </c>
      <c r="BG1" t="s">
        <v>1</v>
      </c>
      <c r="BH1" t="s">
        <v>2</v>
      </c>
      <c r="BI1" t="s">
        <v>3</v>
      </c>
      <c r="BJ1" t="s">
        <v>1</v>
      </c>
      <c r="BK1" t="s">
        <v>2</v>
      </c>
      <c r="BL1" t="s">
        <v>3</v>
      </c>
      <c r="BM1" t="s">
        <v>4</v>
      </c>
      <c r="BN1" t="s">
        <v>5</v>
      </c>
      <c r="BO1" t="s">
        <v>6</v>
      </c>
      <c r="BP1" t="s">
        <v>7</v>
      </c>
      <c r="BQ1" t="s">
        <v>8</v>
      </c>
      <c r="BR1" s="3" t="s">
        <v>9</v>
      </c>
    </row>
    <row r="2" spans="1:89" ht="12.75">
      <c r="A2" t="s">
        <v>10</v>
      </c>
      <c r="B2" t="s">
        <v>11</v>
      </c>
      <c r="C2" s="4">
        <v>12.05</v>
      </c>
      <c r="D2" s="5">
        <v>641</v>
      </c>
      <c r="E2" t="s">
        <v>12</v>
      </c>
      <c r="F2" s="6">
        <v>6.05</v>
      </c>
      <c r="G2" s="7">
        <v>597</v>
      </c>
      <c r="H2" t="s">
        <v>13</v>
      </c>
      <c r="I2" s="6">
        <v>27.02</v>
      </c>
      <c r="J2" s="7">
        <v>685</v>
      </c>
      <c r="K2" t="s">
        <v>14</v>
      </c>
      <c r="L2" s="6">
        <v>8.89</v>
      </c>
      <c r="M2" s="5">
        <v>419</v>
      </c>
      <c r="N2" t="s">
        <v>15</v>
      </c>
      <c r="O2" s="8" t="s">
        <v>16</v>
      </c>
      <c r="P2">
        <v>692</v>
      </c>
      <c r="Q2" t="s">
        <v>17</v>
      </c>
      <c r="R2" s="8" t="s">
        <v>18</v>
      </c>
      <c r="S2">
        <v>772</v>
      </c>
      <c r="T2" t="s">
        <v>19</v>
      </c>
      <c r="U2" s="6">
        <v>1.7</v>
      </c>
      <c r="V2" s="7">
        <v>544</v>
      </c>
      <c r="W2" t="s">
        <v>20</v>
      </c>
      <c r="X2" s="9">
        <v>52.99</v>
      </c>
      <c r="Y2" s="7"/>
      <c r="Z2" t="s">
        <v>21</v>
      </c>
      <c r="AA2" s="10">
        <v>22.58</v>
      </c>
      <c r="AB2" s="11">
        <v>233</v>
      </c>
      <c r="AC2" t="s">
        <v>22</v>
      </c>
      <c r="AD2" s="8" t="s">
        <v>23</v>
      </c>
      <c r="AI2" t="s">
        <v>24</v>
      </c>
      <c r="AJ2" s="12"/>
      <c r="AK2" s="5"/>
      <c r="AL2" t="s">
        <v>25</v>
      </c>
      <c r="AM2" s="13"/>
      <c r="AN2" s="7"/>
      <c r="AO2" t="s">
        <v>26</v>
      </c>
      <c r="AP2" s="13"/>
      <c r="AQ2" s="7"/>
      <c r="AR2" t="s">
        <v>27</v>
      </c>
      <c r="AS2" s="13"/>
      <c r="AT2" s="5"/>
      <c r="AU2" t="s">
        <v>28</v>
      </c>
      <c r="AV2" s="14"/>
      <c r="AX2" t="s">
        <v>29</v>
      </c>
      <c r="AY2" s="15"/>
      <c r="AZ2" s="16"/>
      <c r="BA2" t="s">
        <v>30</v>
      </c>
      <c r="BB2" s="13"/>
      <c r="BC2" s="7"/>
      <c r="BD2" t="s">
        <v>31</v>
      </c>
      <c r="BE2" s="17"/>
      <c r="BG2" t="s">
        <v>32</v>
      </c>
      <c r="BH2" s="18"/>
      <c r="BI2" s="11"/>
      <c r="BJ2" t="s">
        <v>33</v>
      </c>
      <c r="BK2" s="14"/>
      <c r="BM2" s="19">
        <f aca="true" t="shared" si="0" ref="BM2:BM33">IF(D2=" ",0,D2)+IF(G2=" ",0,G2)+IF(J2=" ",0,J2)+IF(M2=" ",0,M2)+IF(P2=" ",0,P2)+IF(S2=" ",0,S2)+IF(V2=" ",0,V2)+IF(Y2=" ",0,Y2)+IF(AB2=" ",0,AB2)+IF(AE2=" ",0,AE2)+IF(AH2=" ",0,AH2)+IF(AK2=" ",0,AK2)+IF(AN2=" ",0,AN2)+IF(AQ2=" ",0,AQ2)+IF(AT2=" ",0,AT2)+IF(AW2=" ",0,AW2)+IF(AZ2=" ",0,AZ2)+IF(BC2=" ",0,BC2)+IF(BF2=" ",0,BF2)+IF(BI2=" ",0,BI2)+IF(BL2=" ",0,BL2)</f>
        <v>4583</v>
      </c>
      <c r="BN2" t="s">
        <v>34</v>
      </c>
      <c r="BO2" t="s">
        <v>35</v>
      </c>
      <c r="BP2" s="19">
        <f aca="true" t="shared" si="1" ref="BP2:BP33">IF(D2=" ",0,D2)+IF(G2=" ",0,G2)+IF(M2=" ",0,M2)+IF(V2=" ",0,V2)+IF(Y2=" ",0,Y2)+IF(AK2=" ",0,AK2)+IF(AN2=" ",0,AN2)+IF(AT2=" ",0,AT2)+IF(BC2=" ",0,BC2)+IF(BF2=" ",0,BF2)</f>
        <v>2201</v>
      </c>
      <c r="BQ2">
        <v>1</v>
      </c>
      <c r="BR2" s="20" t="str">
        <f>LOOKUP($BQ2,lc!$A$3:lc!A$14,lc!$B$3:lc!$B$14)</f>
        <v>Senior men</v>
      </c>
      <c r="BS2" s="20">
        <v>1</v>
      </c>
      <c r="BT2" s="20">
        <v>1</v>
      </c>
      <c r="BU2" s="20">
        <v>1</v>
      </c>
      <c r="BV2" s="20">
        <v>1</v>
      </c>
      <c r="BW2" s="20">
        <v>1</v>
      </c>
      <c r="BX2" s="20">
        <v>1</v>
      </c>
      <c r="BY2" s="20">
        <v>1</v>
      </c>
      <c r="BZ2" s="20">
        <v>1</v>
      </c>
      <c r="CA2" s="20">
        <v>1</v>
      </c>
      <c r="CB2" s="20">
        <v>1</v>
      </c>
      <c r="CC2" s="20">
        <v>1</v>
      </c>
      <c r="CD2" s="20">
        <v>1</v>
      </c>
      <c r="CE2" s="20">
        <v>1</v>
      </c>
      <c r="CF2" s="20">
        <v>1</v>
      </c>
      <c r="CG2" s="20">
        <v>1</v>
      </c>
      <c r="CH2" s="20">
        <v>1</v>
      </c>
      <c r="CI2" s="20">
        <v>1</v>
      </c>
      <c r="CJ2" s="20">
        <v>1</v>
      </c>
      <c r="CK2" s="20">
        <v>1</v>
      </c>
    </row>
    <row r="3" spans="1:89" ht="12.75">
      <c r="A3" t="s">
        <v>36</v>
      </c>
      <c r="B3" t="s">
        <v>11</v>
      </c>
      <c r="C3" s="21">
        <v>12.11</v>
      </c>
      <c r="D3" s="5">
        <v>630</v>
      </c>
      <c r="E3" t="s">
        <v>12</v>
      </c>
      <c r="F3" s="22">
        <v>6.02</v>
      </c>
      <c r="G3" s="7">
        <v>591</v>
      </c>
      <c r="H3" t="s">
        <v>13</v>
      </c>
      <c r="I3" s="22">
        <v>26.87</v>
      </c>
      <c r="J3" s="7">
        <v>695</v>
      </c>
      <c r="K3" t="s">
        <v>14</v>
      </c>
      <c r="L3" s="22">
        <v>9.25</v>
      </c>
      <c r="M3" s="5">
        <v>441</v>
      </c>
      <c r="N3" t="s">
        <v>15</v>
      </c>
      <c r="O3" s="8" t="s">
        <v>37</v>
      </c>
      <c r="P3">
        <v>509</v>
      </c>
      <c r="Q3" t="s">
        <v>17</v>
      </c>
      <c r="R3" s="8" t="s">
        <v>38</v>
      </c>
      <c r="S3">
        <v>678</v>
      </c>
      <c r="T3" t="s">
        <v>19</v>
      </c>
      <c r="U3" s="6">
        <v>1.9</v>
      </c>
      <c r="V3" s="7">
        <v>714</v>
      </c>
      <c r="W3" t="s">
        <v>20</v>
      </c>
      <c r="X3" s="9">
        <v>54.79</v>
      </c>
      <c r="Y3" s="7"/>
      <c r="Z3" t="s">
        <v>21</v>
      </c>
      <c r="AA3" s="10">
        <v>21.22</v>
      </c>
      <c r="AB3" s="11">
        <v>211</v>
      </c>
      <c r="AC3" t="s">
        <v>22</v>
      </c>
      <c r="AD3" s="8" t="s">
        <v>39</v>
      </c>
      <c r="AI3" t="s">
        <v>24</v>
      </c>
      <c r="AJ3" s="12"/>
      <c r="AK3" s="5"/>
      <c r="AL3" t="s">
        <v>25</v>
      </c>
      <c r="AM3" s="13"/>
      <c r="AN3" s="7"/>
      <c r="AO3" t="s">
        <v>26</v>
      </c>
      <c r="AP3" s="13"/>
      <c r="AQ3" s="7"/>
      <c r="AR3" t="s">
        <v>27</v>
      </c>
      <c r="AS3" s="13"/>
      <c r="AT3" s="5"/>
      <c r="AU3" t="s">
        <v>28</v>
      </c>
      <c r="AV3" s="14"/>
      <c r="AX3" t="s">
        <v>29</v>
      </c>
      <c r="AY3" s="15"/>
      <c r="AZ3" s="16"/>
      <c r="BA3" t="s">
        <v>30</v>
      </c>
      <c r="BB3" s="13"/>
      <c r="BC3" s="7"/>
      <c r="BD3" t="s">
        <v>31</v>
      </c>
      <c r="BE3" s="17"/>
      <c r="BG3" t="s">
        <v>32</v>
      </c>
      <c r="BH3" s="18"/>
      <c r="BI3" s="11"/>
      <c r="BJ3" t="s">
        <v>33</v>
      </c>
      <c r="BK3" s="14"/>
      <c r="BM3" s="19">
        <f t="shared" si="0"/>
        <v>4469</v>
      </c>
      <c r="BN3" t="s">
        <v>34</v>
      </c>
      <c r="BO3" t="s">
        <v>35</v>
      </c>
      <c r="BP3" s="19">
        <f t="shared" si="1"/>
        <v>2376</v>
      </c>
      <c r="BQ3">
        <v>1</v>
      </c>
      <c r="BR3" s="20" t="str">
        <f>LOOKUP($BQ3,lc!$A$3:lc!A$14,lc!$B$3:lc!$B$14)</f>
        <v>Senior men</v>
      </c>
      <c r="BS3" s="20">
        <v>1</v>
      </c>
      <c r="BT3" s="20">
        <v>1</v>
      </c>
      <c r="BU3" s="20">
        <v>1</v>
      </c>
      <c r="BV3" s="20">
        <v>1</v>
      </c>
      <c r="BW3" s="20">
        <v>1</v>
      </c>
      <c r="BX3" s="20">
        <v>1</v>
      </c>
      <c r="BY3" s="20">
        <v>1</v>
      </c>
      <c r="BZ3" s="20">
        <v>1</v>
      </c>
      <c r="CA3" s="20">
        <v>1</v>
      </c>
      <c r="CB3" s="20">
        <v>1</v>
      </c>
      <c r="CC3" s="20">
        <v>1</v>
      </c>
      <c r="CD3" s="20">
        <v>1</v>
      </c>
      <c r="CE3" s="20">
        <v>1</v>
      </c>
      <c r="CF3" s="20">
        <v>1</v>
      </c>
      <c r="CG3" s="20">
        <v>1</v>
      </c>
      <c r="CH3" s="20">
        <v>1</v>
      </c>
      <c r="CI3" s="20">
        <v>1</v>
      </c>
      <c r="CJ3" s="20">
        <v>1</v>
      </c>
      <c r="CK3" s="20">
        <v>1</v>
      </c>
    </row>
    <row r="4" spans="1:89" ht="12.75">
      <c r="A4" t="s">
        <v>40</v>
      </c>
      <c r="B4" t="s">
        <v>11</v>
      </c>
      <c r="C4" s="21">
        <v>11.73</v>
      </c>
      <c r="D4" s="5">
        <v>705</v>
      </c>
      <c r="E4" t="s">
        <v>12</v>
      </c>
      <c r="F4" s="22">
        <v>5.6</v>
      </c>
      <c r="G4" s="7">
        <v>502</v>
      </c>
      <c r="H4" t="s">
        <v>13</v>
      </c>
      <c r="I4" s="22">
        <v>26.87</v>
      </c>
      <c r="J4" s="7">
        <v>695</v>
      </c>
      <c r="K4" t="s">
        <v>14</v>
      </c>
      <c r="L4" s="22">
        <v>9.45</v>
      </c>
      <c r="M4" s="5">
        <v>453</v>
      </c>
      <c r="N4" t="s">
        <v>15</v>
      </c>
      <c r="O4" s="8" t="s">
        <v>41</v>
      </c>
      <c r="P4">
        <v>513</v>
      </c>
      <c r="Q4" t="s">
        <v>17</v>
      </c>
      <c r="R4" s="8" t="s">
        <v>42</v>
      </c>
      <c r="S4">
        <v>714</v>
      </c>
      <c r="T4" t="s">
        <v>19</v>
      </c>
      <c r="U4" s="6">
        <v>1.65</v>
      </c>
      <c r="V4" s="7">
        <v>504</v>
      </c>
      <c r="W4" t="s">
        <v>20</v>
      </c>
      <c r="X4" s="9">
        <v>53.93</v>
      </c>
      <c r="Y4" s="7"/>
      <c r="Z4" t="s">
        <v>21</v>
      </c>
      <c r="AA4" s="10">
        <v>23.82</v>
      </c>
      <c r="AB4" s="11">
        <v>252</v>
      </c>
      <c r="AC4" t="s">
        <v>22</v>
      </c>
      <c r="AD4" s="8" t="s">
        <v>43</v>
      </c>
      <c r="AI4" t="s">
        <v>24</v>
      </c>
      <c r="AJ4" s="12"/>
      <c r="AK4" s="5"/>
      <c r="AL4" t="s">
        <v>25</v>
      </c>
      <c r="AM4" s="13"/>
      <c r="AN4" s="7"/>
      <c r="AO4" t="s">
        <v>26</v>
      </c>
      <c r="AP4" s="13"/>
      <c r="AQ4" s="7"/>
      <c r="AR4" t="s">
        <v>27</v>
      </c>
      <c r="AS4" s="13"/>
      <c r="AT4" s="5"/>
      <c r="AU4" t="s">
        <v>28</v>
      </c>
      <c r="AV4" s="14"/>
      <c r="AX4" t="s">
        <v>29</v>
      </c>
      <c r="AY4" s="15"/>
      <c r="AZ4" s="16"/>
      <c r="BA4" t="s">
        <v>30</v>
      </c>
      <c r="BB4" s="13"/>
      <c r="BC4" s="7"/>
      <c r="BD4" t="s">
        <v>31</v>
      </c>
      <c r="BE4" s="17"/>
      <c r="BG4" t="s">
        <v>32</v>
      </c>
      <c r="BH4" s="18"/>
      <c r="BI4" s="11"/>
      <c r="BJ4" t="s">
        <v>33</v>
      </c>
      <c r="BK4" s="14"/>
      <c r="BM4" s="19">
        <f t="shared" si="0"/>
        <v>4338</v>
      </c>
      <c r="BN4" t="s">
        <v>34</v>
      </c>
      <c r="BO4" t="s">
        <v>35</v>
      </c>
      <c r="BP4" s="19">
        <f t="shared" si="1"/>
        <v>2164</v>
      </c>
      <c r="BQ4">
        <v>1</v>
      </c>
      <c r="BR4" s="20" t="str">
        <f>LOOKUP($BQ4,lc!$A$3:lc!A$14,lc!$B$3:lc!$B$14)</f>
        <v>Senior men</v>
      </c>
      <c r="BS4" s="20">
        <v>1</v>
      </c>
      <c r="BT4" s="20">
        <v>1</v>
      </c>
      <c r="BU4" s="20">
        <v>1</v>
      </c>
      <c r="BV4" s="20">
        <v>1</v>
      </c>
      <c r="BW4" s="20">
        <v>1</v>
      </c>
      <c r="BX4" s="20">
        <v>1</v>
      </c>
      <c r="BY4" s="20">
        <v>1</v>
      </c>
      <c r="BZ4" s="20">
        <v>1</v>
      </c>
      <c r="CA4" s="20">
        <v>1</v>
      </c>
      <c r="CB4" s="20">
        <v>1</v>
      </c>
      <c r="CC4" s="20">
        <v>1</v>
      </c>
      <c r="CD4" s="20">
        <v>1</v>
      </c>
      <c r="CE4" s="20">
        <v>1</v>
      </c>
      <c r="CF4" s="20">
        <v>1</v>
      </c>
      <c r="CG4" s="20">
        <v>1</v>
      </c>
      <c r="CH4" s="20">
        <v>1</v>
      </c>
      <c r="CI4" s="20">
        <v>1</v>
      </c>
      <c r="CJ4" s="20">
        <v>1</v>
      </c>
      <c r="CK4" s="20">
        <v>1</v>
      </c>
    </row>
    <row r="5" spans="1:89" ht="12.75">
      <c r="A5" t="s">
        <v>44</v>
      </c>
      <c r="B5" t="s">
        <v>11</v>
      </c>
      <c r="C5" s="21">
        <v>12.99</v>
      </c>
      <c r="D5" s="5">
        <v>470</v>
      </c>
      <c r="E5" t="s">
        <v>12</v>
      </c>
      <c r="F5" s="22">
        <v>5.68</v>
      </c>
      <c r="G5" s="7">
        <v>519</v>
      </c>
      <c r="H5" t="s">
        <v>13</v>
      </c>
      <c r="I5" s="22">
        <v>29.12</v>
      </c>
      <c r="J5" s="7">
        <v>551</v>
      </c>
      <c r="K5" t="s">
        <v>14</v>
      </c>
      <c r="L5" s="22">
        <v>9.92</v>
      </c>
      <c r="M5" s="5">
        <v>481</v>
      </c>
      <c r="N5" t="s">
        <v>15</v>
      </c>
      <c r="O5" s="8" t="s">
        <v>45</v>
      </c>
      <c r="P5">
        <v>660</v>
      </c>
      <c r="Q5" t="s">
        <v>17</v>
      </c>
      <c r="R5" s="8" t="s">
        <v>46</v>
      </c>
      <c r="S5">
        <v>761</v>
      </c>
      <c r="T5" t="s">
        <v>19</v>
      </c>
      <c r="U5" s="6">
        <v>1.75</v>
      </c>
      <c r="V5" s="7">
        <v>585</v>
      </c>
      <c r="W5" t="s">
        <v>20</v>
      </c>
      <c r="X5" s="9">
        <v>58.13</v>
      </c>
      <c r="Y5" s="7"/>
      <c r="Z5" t="s">
        <v>21</v>
      </c>
      <c r="AA5" s="10">
        <v>27.71</v>
      </c>
      <c r="AB5" s="11">
        <v>314</v>
      </c>
      <c r="AC5" t="s">
        <v>22</v>
      </c>
      <c r="AD5" s="8" t="s">
        <v>47</v>
      </c>
      <c r="AI5" t="s">
        <v>24</v>
      </c>
      <c r="AJ5" s="12"/>
      <c r="AK5" s="5"/>
      <c r="AL5" t="s">
        <v>25</v>
      </c>
      <c r="AM5" s="13"/>
      <c r="AN5" s="7"/>
      <c r="AO5" t="s">
        <v>26</v>
      </c>
      <c r="AP5" s="13"/>
      <c r="AQ5" s="7"/>
      <c r="AR5" t="s">
        <v>27</v>
      </c>
      <c r="AS5" s="13"/>
      <c r="AT5" s="5"/>
      <c r="AU5" t="s">
        <v>28</v>
      </c>
      <c r="AV5" s="14"/>
      <c r="AX5" t="s">
        <v>29</v>
      </c>
      <c r="AY5" s="15"/>
      <c r="AZ5" s="16"/>
      <c r="BA5" t="s">
        <v>30</v>
      </c>
      <c r="BB5" s="13"/>
      <c r="BC5" s="7"/>
      <c r="BD5" t="s">
        <v>31</v>
      </c>
      <c r="BE5" s="17"/>
      <c r="BG5" t="s">
        <v>32</v>
      </c>
      <c r="BH5" s="18"/>
      <c r="BI5" s="11"/>
      <c r="BJ5" t="s">
        <v>33</v>
      </c>
      <c r="BK5" s="14"/>
      <c r="BM5" s="19">
        <f t="shared" si="0"/>
        <v>4341</v>
      </c>
      <c r="BN5" t="s">
        <v>34</v>
      </c>
      <c r="BO5" t="s">
        <v>35</v>
      </c>
      <c r="BP5" s="19">
        <f t="shared" si="1"/>
        <v>2055</v>
      </c>
      <c r="BQ5">
        <v>1</v>
      </c>
      <c r="BR5" s="20" t="str">
        <f>LOOKUP($BQ5,lc!$A$3:lc!A$14,lc!$B$3:lc!$B$14)</f>
        <v>Senior men</v>
      </c>
      <c r="BS5" s="20">
        <v>1</v>
      </c>
      <c r="BT5" s="20">
        <v>1</v>
      </c>
      <c r="BU5" s="20">
        <v>1</v>
      </c>
      <c r="BV5" s="20">
        <v>1</v>
      </c>
      <c r="BW5" s="20">
        <v>1</v>
      </c>
      <c r="BX5" s="20">
        <v>1</v>
      </c>
      <c r="BY5" s="20">
        <v>1</v>
      </c>
      <c r="BZ5" s="20">
        <v>1</v>
      </c>
      <c r="CA5" s="20">
        <v>1</v>
      </c>
      <c r="CB5" s="20">
        <v>1</v>
      </c>
      <c r="CC5" s="20">
        <v>1</v>
      </c>
      <c r="CD5" s="20">
        <v>1</v>
      </c>
      <c r="CE5" s="20">
        <v>1</v>
      </c>
      <c r="CF5" s="20">
        <v>1</v>
      </c>
      <c r="CG5" s="20">
        <v>1</v>
      </c>
      <c r="CH5" s="20">
        <v>1</v>
      </c>
      <c r="CI5" s="20">
        <v>1</v>
      </c>
      <c r="CJ5" s="20">
        <v>1</v>
      </c>
      <c r="CK5" s="20">
        <v>1</v>
      </c>
    </row>
    <row r="6" spans="1:89" ht="12.75">
      <c r="A6" t="s">
        <v>48</v>
      </c>
      <c r="B6" t="s">
        <v>11</v>
      </c>
      <c r="C6" s="21">
        <v>12.31</v>
      </c>
      <c r="D6" s="5">
        <v>591</v>
      </c>
      <c r="E6" t="s">
        <v>12</v>
      </c>
      <c r="F6" s="22">
        <v>5.64</v>
      </c>
      <c r="G6" s="7">
        <v>510</v>
      </c>
      <c r="H6" t="s">
        <v>13</v>
      </c>
      <c r="I6" s="22">
        <v>27.71</v>
      </c>
      <c r="J6" s="7">
        <v>640</v>
      </c>
      <c r="K6" t="s">
        <v>14</v>
      </c>
      <c r="L6" s="22">
        <v>10.73</v>
      </c>
      <c r="M6" s="5">
        <v>530</v>
      </c>
      <c r="N6" t="s">
        <v>15</v>
      </c>
      <c r="O6" s="8" t="s">
        <v>49</v>
      </c>
      <c r="P6">
        <v>364</v>
      </c>
      <c r="Q6" t="s">
        <v>17</v>
      </c>
      <c r="R6" s="8" t="s">
        <v>50</v>
      </c>
      <c r="S6">
        <v>756</v>
      </c>
      <c r="T6" t="s">
        <v>19</v>
      </c>
      <c r="U6" s="6">
        <v>1.8</v>
      </c>
      <c r="V6" s="7">
        <v>627</v>
      </c>
      <c r="W6" t="s">
        <v>20</v>
      </c>
      <c r="X6" s="9">
        <v>53.61</v>
      </c>
      <c r="Y6" s="7"/>
      <c r="Z6" t="s">
        <v>21</v>
      </c>
      <c r="AA6" s="10">
        <v>26.5</v>
      </c>
      <c r="AB6" s="11">
        <v>295</v>
      </c>
      <c r="AC6" t="s">
        <v>22</v>
      </c>
      <c r="AD6" s="8" t="s">
        <v>51</v>
      </c>
      <c r="AI6" t="s">
        <v>24</v>
      </c>
      <c r="AJ6" s="12"/>
      <c r="AK6" s="5"/>
      <c r="AL6" t="s">
        <v>25</v>
      </c>
      <c r="AM6" s="13"/>
      <c r="AN6" s="7"/>
      <c r="AO6" t="s">
        <v>26</v>
      </c>
      <c r="AP6" s="13"/>
      <c r="AQ6" s="7"/>
      <c r="AR6" t="s">
        <v>27</v>
      </c>
      <c r="AS6" s="13"/>
      <c r="AT6" s="5"/>
      <c r="AU6" t="s">
        <v>28</v>
      </c>
      <c r="AV6" s="14"/>
      <c r="AX6" t="s">
        <v>29</v>
      </c>
      <c r="AY6" s="15"/>
      <c r="AZ6" s="16"/>
      <c r="BA6" t="s">
        <v>30</v>
      </c>
      <c r="BB6" s="13"/>
      <c r="BC6" s="7"/>
      <c r="BD6" t="s">
        <v>31</v>
      </c>
      <c r="BE6" s="17"/>
      <c r="BG6" t="s">
        <v>32</v>
      </c>
      <c r="BH6" s="18"/>
      <c r="BI6" s="11"/>
      <c r="BJ6" t="s">
        <v>33</v>
      </c>
      <c r="BK6" s="14"/>
      <c r="BM6" s="19">
        <f t="shared" si="0"/>
        <v>4313</v>
      </c>
      <c r="BN6" t="s">
        <v>34</v>
      </c>
      <c r="BO6" t="s">
        <v>35</v>
      </c>
      <c r="BP6" s="19">
        <f t="shared" si="1"/>
        <v>2258</v>
      </c>
      <c r="BQ6">
        <v>1</v>
      </c>
      <c r="BR6" s="20" t="str">
        <f>LOOKUP($BQ6,lc!$A$3:lc!A$14,lc!$B$3:lc!$B$14)</f>
        <v>Senior men</v>
      </c>
      <c r="BS6" s="20">
        <v>1</v>
      </c>
      <c r="BT6" s="20">
        <v>1</v>
      </c>
      <c r="BU6" s="20">
        <v>1</v>
      </c>
      <c r="BV6" s="20">
        <v>1</v>
      </c>
      <c r="BW6" s="20">
        <v>1</v>
      </c>
      <c r="BX6" s="20">
        <v>1</v>
      </c>
      <c r="BY6" s="20">
        <v>1</v>
      </c>
      <c r="BZ6" s="20">
        <v>1</v>
      </c>
      <c r="CA6" s="20">
        <v>1</v>
      </c>
      <c r="CB6" s="20">
        <v>1</v>
      </c>
      <c r="CC6" s="20">
        <v>1</v>
      </c>
      <c r="CD6" s="20">
        <v>1</v>
      </c>
      <c r="CE6" s="20">
        <v>1</v>
      </c>
      <c r="CF6" s="20">
        <v>1</v>
      </c>
      <c r="CG6" s="20">
        <v>1</v>
      </c>
      <c r="CH6" s="20">
        <v>1</v>
      </c>
      <c r="CI6" s="20">
        <v>1</v>
      </c>
      <c r="CJ6" s="20">
        <v>1</v>
      </c>
      <c r="CK6" s="20">
        <v>1</v>
      </c>
    </row>
    <row r="7" spans="1:89" ht="12.75">
      <c r="A7" t="s">
        <v>52</v>
      </c>
      <c r="B7" t="s">
        <v>11</v>
      </c>
      <c r="C7" s="21">
        <v>12.03</v>
      </c>
      <c r="D7" s="5">
        <v>645</v>
      </c>
      <c r="E7" t="s">
        <v>12</v>
      </c>
      <c r="F7" s="22">
        <v>6.03</v>
      </c>
      <c r="G7" s="7">
        <v>593</v>
      </c>
      <c r="H7" t="s">
        <v>13</v>
      </c>
      <c r="I7" s="22">
        <v>27.6</v>
      </c>
      <c r="J7" s="7">
        <v>647</v>
      </c>
      <c r="K7" t="s">
        <v>14</v>
      </c>
      <c r="L7" s="22">
        <v>10.48</v>
      </c>
      <c r="M7" s="5">
        <v>515</v>
      </c>
      <c r="N7" t="s">
        <v>15</v>
      </c>
      <c r="O7" s="8" t="s">
        <v>53</v>
      </c>
      <c r="P7">
        <v>507</v>
      </c>
      <c r="Q7" t="s">
        <v>17</v>
      </c>
      <c r="R7" s="8" t="s">
        <v>54</v>
      </c>
      <c r="S7">
        <v>591</v>
      </c>
      <c r="T7" t="s">
        <v>19</v>
      </c>
      <c r="U7" s="6">
        <v>1.55</v>
      </c>
      <c r="V7" s="7">
        <v>426</v>
      </c>
      <c r="W7" t="s">
        <v>20</v>
      </c>
      <c r="X7" s="23" t="s">
        <v>55</v>
      </c>
      <c r="Y7" s="7"/>
      <c r="Z7" t="s">
        <v>21</v>
      </c>
      <c r="AA7" s="10">
        <v>14.48</v>
      </c>
      <c r="AB7" s="11">
        <v>107</v>
      </c>
      <c r="AC7" t="s">
        <v>22</v>
      </c>
      <c r="AD7" s="8" t="s">
        <v>56</v>
      </c>
      <c r="AI7" t="s">
        <v>24</v>
      </c>
      <c r="AJ7" s="12"/>
      <c r="AK7" s="5"/>
      <c r="AL7" t="s">
        <v>25</v>
      </c>
      <c r="AM7" s="13"/>
      <c r="AN7" s="7"/>
      <c r="AO7" t="s">
        <v>26</v>
      </c>
      <c r="AP7" s="13"/>
      <c r="AQ7" s="7"/>
      <c r="AR7" t="s">
        <v>27</v>
      </c>
      <c r="AS7" s="13"/>
      <c r="AT7" s="5"/>
      <c r="AU7" t="s">
        <v>28</v>
      </c>
      <c r="AV7" s="14"/>
      <c r="AX7" t="s">
        <v>29</v>
      </c>
      <c r="AY7" s="15"/>
      <c r="AZ7" s="16"/>
      <c r="BA7" t="s">
        <v>30</v>
      </c>
      <c r="BB7" s="13"/>
      <c r="BC7" s="7"/>
      <c r="BD7" t="s">
        <v>31</v>
      </c>
      <c r="BE7" s="17"/>
      <c r="BG7" t="s">
        <v>32</v>
      </c>
      <c r="BH7" s="18"/>
      <c r="BI7" s="11"/>
      <c r="BJ7" t="s">
        <v>33</v>
      </c>
      <c r="BK7" s="14"/>
      <c r="BM7" s="19">
        <f t="shared" si="0"/>
        <v>4031</v>
      </c>
      <c r="BN7" t="s">
        <v>34</v>
      </c>
      <c r="BO7" t="s">
        <v>35</v>
      </c>
      <c r="BP7" s="19">
        <f t="shared" si="1"/>
        <v>2179</v>
      </c>
      <c r="BQ7">
        <v>1</v>
      </c>
      <c r="BR7" s="20" t="str">
        <f>LOOKUP($BQ7,lc!$A$3:lc!A$14,lc!$B$3:lc!$B$14)</f>
        <v>Senior men</v>
      </c>
      <c r="BS7" s="20">
        <v>1</v>
      </c>
      <c r="BT7" s="20">
        <v>1</v>
      </c>
      <c r="BU7" s="20">
        <v>1</v>
      </c>
      <c r="BV7" s="20">
        <v>1</v>
      </c>
      <c r="BW7" s="20">
        <v>1</v>
      </c>
      <c r="BX7" s="20">
        <v>1</v>
      </c>
      <c r="BY7" s="20">
        <v>1</v>
      </c>
      <c r="BZ7" s="20">
        <v>1</v>
      </c>
      <c r="CA7" s="20">
        <v>1</v>
      </c>
      <c r="CB7" s="20">
        <v>1</v>
      </c>
      <c r="CC7" s="20">
        <v>1</v>
      </c>
      <c r="CD7" s="20">
        <v>1</v>
      </c>
      <c r="CE7" s="20">
        <v>1</v>
      </c>
      <c r="CF7" s="20">
        <v>1</v>
      </c>
      <c r="CG7" s="20">
        <v>1</v>
      </c>
      <c r="CH7" s="20">
        <v>1</v>
      </c>
      <c r="CI7" s="20">
        <v>1</v>
      </c>
      <c r="CJ7" s="20">
        <v>1</v>
      </c>
      <c r="CK7" s="20">
        <v>1</v>
      </c>
    </row>
    <row r="8" spans="1:89" ht="12.75">
      <c r="A8" t="s">
        <v>57</v>
      </c>
      <c r="B8" t="s">
        <v>11</v>
      </c>
      <c r="C8" s="21">
        <v>11.91</v>
      </c>
      <c r="D8" s="5">
        <v>669</v>
      </c>
      <c r="E8" t="s">
        <v>12</v>
      </c>
      <c r="F8" s="22">
        <v>5.62</v>
      </c>
      <c r="G8" s="7">
        <v>506</v>
      </c>
      <c r="H8" t="s">
        <v>13</v>
      </c>
      <c r="I8" s="22">
        <v>27.23</v>
      </c>
      <c r="J8" s="7">
        <v>671</v>
      </c>
      <c r="K8" t="s">
        <v>14</v>
      </c>
      <c r="L8" s="22">
        <v>9.05</v>
      </c>
      <c r="M8" s="5">
        <v>429</v>
      </c>
      <c r="N8" t="s">
        <v>15</v>
      </c>
      <c r="O8" s="8" t="s">
        <v>58</v>
      </c>
      <c r="P8">
        <v>396</v>
      </c>
      <c r="Q8" t="s">
        <v>17</v>
      </c>
      <c r="R8" s="8" t="s">
        <v>59</v>
      </c>
      <c r="S8">
        <v>607</v>
      </c>
      <c r="T8" t="s">
        <v>19</v>
      </c>
      <c r="U8" s="6">
        <v>1.65</v>
      </c>
      <c r="V8" s="7">
        <v>504</v>
      </c>
      <c r="W8" t="s">
        <v>20</v>
      </c>
      <c r="X8" s="9">
        <v>59.42</v>
      </c>
      <c r="Y8" s="7"/>
      <c r="Z8" t="s">
        <v>21</v>
      </c>
      <c r="AA8" s="10">
        <v>24.72</v>
      </c>
      <c r="AB8" s="11">
        <v>266</v>
      </c>
      <c r="AC8" t="s">
        <v>22</v>
      </c>
      <c r="AD8" s="8" t="s">
        <v>60</v>
      </c>
      <c r="AI8" t="s">
        <v>24</v>
      </c>
      <c r="AJ8" s="12"/>
      <c r="AK8" s="5"/>
      <c r="AL8" t="s">
        <v>25</v>
      </c>
      <c r="AM8" s="13"/>
      <c r="AN8" s="7"/>
      <c r="AO8" t="s">
        <v>26</v>
      </c>
      <c r="AP8" s="13"/>
      <c r="AQ8" s="7"/>
      <c r="AR8" t="s">
        <v>27</v>
      </c>
      <c r="AS8" s="13"/>
      <c r="AT8" s="5"/>
      <c r="AU8" t="s">
        <v>28</v>
      </c>
      <c r="AV8" s="14"/>
      <c r="AX8" t="s">
        <v>29</v>
      </c>
      <c r="AY8" s="15"/>
      <c r="AZ8" s="16"/>
      <c r="BA8" t="s">
        <v>30</v>
      </c>
      <c r="BB8" s="13"/>
      <c r="BC8" s="7"/>
      <c r="BD8" t="s">
        <v>31</v>
      </c>
      <c r="BE8" s="17"/>
      <c r="BG8" t="s">
        <v>32</v>
      </c>
      <c r="BH8" s="18"/>
      <c r="BI8" s="11"/>
      <c r="BJ8" t="s">
        <v>33</v>
      </c>
      <c r="BK8" s="14"/>
      <c r="BM8" s="19">
        <f t="shared" si="0"/>
        <v>4048</v>
      </c>
      <c r="BN8" t="s">
        <v>34</v>
      </c>
      <c r="BO8" t="s">
        <v>35</v>
      </c>
      <c r="BP8" s="19">
        <f t="shared" si="1"/>
        <v>2108</v>
      </c>
      <c r="BQ8">
        <v>1</v>
      </c>
      <c r="BR8" s="20" t="str">
        <f>LOOKUP($BQ8,lc!$A$3:lc!A$14,lc!$B$3:lc!$B$14)</f>
        <v>Senior men</v>
      </c>
      <c r="BS8" s="20">
        <v>1</v>
      </c>
      <c r="BT8" s="20">
        <v>1</v>
      </c>
      <c r="BU8" s="20">
        <v>1</v>
      </c>
      <c r="BV8" s="20">
        <v>1</v>
      </c>
      <c r="BW8" s="20">
        <v>1</v>
      </c>
      <c r="BX8" s="20">
        <v>1</v>
      </c>
      <c r="BY8" s="20">
        <v>1</v>
      </c>
      <c r="BZ8" s="20">
        <v>1</v>
      </c>
      <c r="CA8" s="20">
        <v>1</v>
      </c>
      <c r="CB8" s="20">
        <v>1</v>
      </c>
      <c r="CC8" s="20">
        <v>1</v>
      </c>
      <c r="CD8" s="20">
        <v>1</v>
      </c>
      <c r="CE8" s="20">
        <v>1</v>
      </c>
      <c r="CF8" s="20">
        <v>1</v>
      </c>
      <c r="CG8" s="20">
        <v>1</v>
      </c>
      <c r="CH8" s="20">
        <v>1</v>
      </c>
      <c r="CI8" s="20">
        <v>1</v>
      </c>
      <c r="CJ8" s="20">
        <v>1</v>
      </c>
      <c r="CK8" s="20">
        <v>1</v>
      </c>
    </row>
    <row r="9" spans="1:89" ht="12.75">
      <c r="A9" t="s">
        <v>61</v>
      </c>
      <c r="B9" t="s">
        <v>11</v>
      </c>
      <c r="C9" s="21">
        <v>12.11</v>
      </c>
      <c r="D9" s="5">
        <v>630</v>
      </c>
      <c r="E9" t="s">
        <v>12</v>
      </c>
      <c r="F9" s="22">
        <v>5.47</v>
      </c>
      <c r="G9" s="7">
        <v>475</v>
      </c>
      <c r="H9" t="s">
        <v>13</v>
      </c>
      <c r="I9" s="22">
        <v>30.07</v>
      </c>
      <c r="J9" s="7">
        <v>494</v>
      </c>
      <c r="K9" t="s">
        <v>14</v>
      </c>
      <c r="L9" s="22">
        <v>6.64</v>
      </c>
      <c r="M9" s="5">
        <v>286</v>
      </c>
      <c r="N9" t="s">
        <v>15</v>
      </c>
      <c r="O9" s="8" t="s">
        <v>62</v>
      </c>
      <c r="P9">
        <v>607</v>
      </c>
      <c r="Q9" t="s">
        <v>17</v>
      </c>
      <c r="R9" s="8" t="s">
        <v>63</v>
      </c>
      <c r="S9">
        <v>741</v>
      </c>
      <c r="T9" t="s">
        <v>19</v>
      </c>
      <c r="U9" s="6">
        <v>1.45</v>
      </c>
      <c r="V9" s="7">
        <v>352</v>
      </c>
      <c r="W9" t="s">
        <v>20</v>
      </c>
      <c r="X9" s="9">
        <v>54.03</v>
      </c>
      <c r="Y9" s="7"/>
      <c r="Z9" t="s">
        <v>21</v>
      </c>
      <c r="AA9" s="10">
        <v>9.06</v>
      </c>
      <c r="AB9" s="11">
        <v>27</v>
      </c>
      <c r="AC9" t="s">
        <v>22</v>
      </c>
      <c r="AD9" s="8" t="s">
        <v>64</v>
      </c>
      <c r="AI9" t="s">
        <v>24</v>
      </c>
      <c r="AJ9" s="12"/>
      <c r="AK9" s="5"/>
      <c r="AL9" t="s">
        <v>25</v>
      </c>
      <c r="AM9" s="13"/>
      <c r="AN9" s="7"/>
      <c r="AO9" t="s">
        <v>26</v>
      </c>
      <c r="AP9" s="13"/>
      <c r="AQ9" s="7"/>
      <c r="AR9" t="s">
        <v>27</v>
      </c>
      <c r="AS9" s="13"/>
      <c r="AT9" s="5"/>
      <c r="AU9" t="s">
        <v>28</v>
      </c>
      <c r="AV9" s="14"/>
      <c r="AX9" t="s">
        <v>29</v>
      </c>
      <c r="AY9" s="15"/>
      <c r="AZ9" s="16"/>
      <c r="BA9" t="s">
        <v>30</v>
      </c>
      <c r="BB9" s="13"/>
      <c r="BC9" s="7"/>
      <c r="BD9" t="s">
        <v>31</v>
      </c>
      <c r="BE9" s="17"/>
      <c r="BG9" t="s">
        <v>32</v>
      </c>
      <c r="BH9" s="18"/>
      <c r="BI9" s="11"/>
      <c r="BJ9" t="s">
        <v>33</v>
      </c>
      <c r="BK9" s="14"/>
      <c r="BM9" s="19">
        <f t="shared" si="0"/>
        <v>3612</v>
      </c>
      <c r="BN9" t="s">
        <v>34</v>
      </c>
      <c r="BO9" t="s">
        <v>35</v>
      </c>
      <c r="BP9" s="19">
        <f t="shared" si="1"/>
        <v>1743</v>
      </c>
      <c r="BQ9">
        <v>1</v>
      </c>
      <c r="BR9" s="20" t="str">
        <f>LOOKUP($BQ9,lc!$A$3:lc!A$14,lc!$B$3:lc!$B$14)</f>
        <v>Senior men</v>
      </c>
      <c r="BS9" s="20">
        <v>1</v>
      </c>
      <c r="BT9" s="20">
        <v>1</v>
      </c>
      <c r="BU9" s="20">
        <v>1</v>
      </c>
      <c r="BV9" s="20">
        <v>1</v>
      </c>
      <c r="BW9" s="20">
        <v>1</v>
      </c>
      <c r="BX9" s="20">
        <v>1</v>
      </c>
      <c r="BY9" s="20">
        <v>1</v>
      </c>
      <c r="BZ9" s="20">
        <v>1</v>
      </c>
      <c r="CA9" s="20">
        <v>1</v>
      </c>
      <c r="CB9" s="20">
        <v>1</v>
      </c>
      <c r="CC9" s="20">
        <v>1</v>
      </c>
      <c r="CD9" s="20">
        <v>1</v>
      </c>
      <c r="CE9" s="20">
        <v>1</v>
      </c>
      <c r="CF9" s="20">
        <v>1</v>
      </c>
      <c r="CG9" s="20">
        <v>1</v>
      </c>
      <c r="CH9" s="20">
        <v>1</v>
      </c>
      <c r="CI9" s="20">
        <v>1</v>
      </c>
      <c r="CJ9" s="20">
        <v>1</v>
      </c>
      <c r="CK9" s="20">
        <v>1</v>
      </c>
    </row>
    <row r="10" spans="1:89" ht="12.75">
      <c r="A10" t="s">
        <v>65</v>
      </c>
      <c r="B10" t="s">
        <v>11</v>
      </c>
      <c r="C10" s="21">
        <v>12.1</v>
      </c>
      <c r="D10" s="5">
        <v>631</v>
      </c>
      <c r="E10" t="s">
        <v>12</v>
      </c>
      <c r="F10" s="22">
        <v>5.72</v>
      </c>
      <c r="G10" s="7">
        <v>527</v>
      </c>
      <c r="H10" t="s">
        <v>13</v>
      </c>
      <c r="I10" s="22">
        <v>27.76</v>
      </c>
      <c r="J10" s="7">
        <v>636</v>
      </c>
      <c r="K10" t="s">
        <v>14</v>
      </c>
      <c r="L10" s="22">
        <v>10.06</v>
      </c>
      <c r="M10" s="5">
        <v>489</v>
      </c>
      <c r="N10" t="s">
        <v>15</v>
      </c>
      <c r="O10" s="8" t="s">
        <v>66</v>
      </c>
      <c r="P10">
        <v>370</v>
      </c>
      <c r="Q10" t="s">
        <v>17</v>
      </c>
      <c r="R10" s="8" t="s">
        <v>67</v>
      </c>
      <c r="S10">
        <v>603</v>
      </c>
      <c r="T10" t="s">
        <v>19</v>
      </c>
      <c r="U10" s="6">
        <v>1.6</v>
      </c>
      <c r="V10" s="7">
        <v>464</v>
      </c>
      <c r="W10" t="s">
        <v>20</v>
      </c>
      <c r="X10" s="9">
        <v>57.51</v>
      </c>
      <c r="Y10" s="7"/>
      <c r="Z10" t="s">
        <v>21</v>
      </c>
      <c r="AA10" s="10">
        <v>14.96</v>
      </c>
      <c r="AB10" s="11">
        <v>115</v>
      </c>
      <c r="AC10" t="s">
        <v>22</v>
      </c>
      <c r="AD10" s="8" t="s">
        <v>68</v>
      </c>
      <c r="AI10" t="s">
        <v>24</v>
      </c>
      <c r="AJ10" s="12"/>
      <c r="AK10" s="5"/>
      <c r="AL10" t="s">
        <v>25</v>
      </c>
      <c r="AM10" s="13"/>
      <c r="AN10" s="7"/>
      <c r="AO10" t="s">
        <v>26</v>
      </c>
      <c r="AP10" s="13"/>
      <c r="AQ10" s="7"/>
      <c r="AR10" t="s">
        <v>27</v>
      </c>
      <c r="AS10" s="13"/>
      <c r="AT10" s="5"/>
      <c r="AU10" t="s">
        <v>28</v>
      </c>
      <c r="AV10" s="14"/>
      <c r="AX10" t="s">
        <v>29</v>
      </c>
      <c r="AY10" s="15"/>
      <c r="AZ10" s="16"/>
      <c r="BA10" t="s">
        <v>30</v>
      </c>
      <c r="BB10" s="13"/>
      <c r="BC10" s="7"/>
      <c r="BD10" t="s">
        <v>31</v>
      </c>
      <c r="BE10" s="17"/>
      <c r="BG10" t="s">
        <v>32</v>
      </c>
      <c r="BH10" s="18"/>
      <c r="BI10" s="11"/>
      <c r="BJ10" t="s">
        <v>33</v>
      </c>
      <c r="BK10" s="14"/>
      <c r="BM10" s="19">
        <f t="shared" si="0"/>
        <v>3835</v>
      </c>
      <c r="BN10" t="s">
        <v>34</v>
      </c>
      <c r="BO10" t="s">
        <v>35</v>
      </c>
      <c r="BP10" s="19">
        <f t="shared" si="1"/>
        <v>2111</v>
      </c>
      <c r="BQ10">
        <v>1</v>
      </c>
      <c r="BR10" s="20" t="str">
        <f>LOOKUP($BQ10,lc!$A$3:lc!A$14,lc!$B$3:lc!$B$14)</f>
        <v>Senior men</v>
      </c>
      <c r="BS10" s="20">
        <v>1</v>
      </c>
      <c r="BT10" s="20">
        <v>1</v>
      </c>
      <c r="BU10" s="20">
        <v>1</v>
      </c>
      <c r="BV10" s="20">
        <v>1</v>
      </c>
      <c r="BW10" s="20">
        <v>1</v>
      </c>
      <c r="BX10" s="20">
        <v>1</v>
      </c>
      <c r="BY10" s="20">
        <v>1</v>
      </c>
      <c r="BZ10" s="20">
        <v>1</v>
      </c>
      <c r="CA10" s="20">
        <v>1</v>
      </c>
      <c r="CB10" s="20">
        <v>1</v>
      </c>
      <c r="CC10" s="20">
        <v>1</v>
      </c>
      <c r="CD10" s="20">
        <v>1</v>
      </c>
      <c r="CE10" s="20">
        <v>1</v>
      </c>
      <c r="CF10" s="20">
        <v>1</v>
      </c>
      <c r="CG10" s="20">
        <v>1</v>
      </c>
      <c r="CH10" s="20">
        <v>1</v>
      </c>
      <c r="CI10" s="20">
        <v>1</v>
      </c>
      <c r="CJ10" s="20">
        <v>1</v>
      </c>
      <c r="CK10" s="20">
        <v>1</v>
      </c>
    </row>
    <row r="11" spans="1:89" ht="12.75">
      <c r="A11" t="s">
        <v>69</v>
      </c>
      <c r="B11" t="s">
        <v>11</v>
      </c>
      <c r="C11" s="21">
        <v>12.71</v>
      </c>
      <c r="D11" s="5">
        <v>518</v>
      </c>
      <c r="E11" t="s">
        <v>12</v>
      </c>
      <c r="F11" s="22">
        <v>5.39</v>
      </c>
      <c r="G11" s="7">
        <v>459</v>
      </c>
      <c r="H11" t="s">
        <v>13</v>
      </c>
      <c r="I11" s="22">
        <v>28.03</v>
      </c>
      <c r="J11" s="7">
        <v>619</v>
      </c>
      <c r="K11" t="s">
        <v>14</v>
      </c>
      <c r="L11" s="22">
        <v>7.69</v>
      </c>
      <c r="M11" s="5">
        <v>348</v>
      </c>
      <c r="N11" t="s">
        <v>15</v>
      </c>
      <c r="O11" s="8" t="s">
        <v>70</v>
      </c>
      <c r="P11">
        <v>421</v>
      </c>
      <c r="Q11" t="s">
        <v>17</v>
      </c>
      <c r="R11" s="8" t="s">
        <v>71</v>
      </c>
      <c r="S11">
        <v>630</v>
      </c>
      <c r="T11" t="s">
        <v>19</v>
      </c>
      <c r="U11" s="6">
        <v>1.8</v>
      </c>
      <c r="V11" s="7">
        <v>627</v>
      </c>
      <c r="W11" t="s">
        <v>20</v>
      </c>
      <c r="X11" s="9">
        <v>58.47</v>
      </c>
      <c r="Y11" s="7"/>
      <c r="Z11" t="s">
        <v>21</v>
      </c>
      <c r="AA11" s="10">
        <v>15.66</v>
      </c>
      <c r="AB11" s="11">
        <v>125</v>
      </c>
      <c r="AC11" t="s">
        <v>22</v>
      </c>
      <c r="AD11" s="8" t="s">
        <v>72</v>
      </c>
      <c r="AI11" t="s">
        <v>24</v>
      </c>
      <c r="AJ11" s="12"/>
      <c r="AK11" s="5"/>
      <c r="AL11" t="s">
        <v>25</v>
      </c>
      <c r="AM11" s="13"/>
      <c r="AN11" s="7"/>
      <c r="AO11" t="s">
        <v>26</v>
      </c>
      <c r="AP11" s="13"/>
      <c r="AQ11" s="7"/>
      <c r="AR11" t="s">
        <v>27</v>
      </c>
      <c r="AS11" s="13"/>
      <c r="AT11" s="5"/>
      <c r="AU11" t="s">
        <v>28</v>
      </c>
      <c r="AV11" s="14"/>
      <c r="AX11" t="s">
        <v>29</v>
      </c>
      <c r="AY11" s="15"/>
      <c r="AZ11" s="16"/>
      <c r="BA11" t="s">
        <v>30</v>
      </c>
      <c r="BB11" s="13"/>
      <c r="BC11" s="7"/>
      <c r="BD11" t="s">
        <v>31</v>
      </c>
      <c r="BE11" s="17"/>
      <c r="BG11" t="s">
        <v>32</v>
      </c>
      <c r="BH11" s="18"/>
      <c r="BI11" s="11"/>
      <c r="BJ11" t="s">
        <v>33</v>
      </c>
      <c r="BK11" s="14"/>
      <c r="BM11" s="19">
        <f t="shared" si="0"/>
        <v>3747</v>
      </c>
      <c r="BN11" t="s">
        <v>34</v>
      </c>
      <c r="BO11" t="s">
        <v>35</v>
      </c>
      <c r="BP11" s="19">
        <f t="shared" si="1"/>
        <v>1952</v>
      </c>
      <c r="BQ11">
        <v>1</v>
      </c>
      <c r="BR11" s="20" t="str">
        <f>LOOKUP($BQ11,lc!$A$3:lc!A$14,lc!$B$3:lc!$B$14)</f>
        <v>Senior men</v>
      </c>
      <c r="BS11" s="20">
        <v>1</v>
      </c>
      <c r="BT11" s="20">
        <v>1</v>
      </c>
      <c r="BU11" s="20">
        <v>1</v>
      </c>
      <c r="BV11" s="20">
        <v>1</v>
      </c>
      <c r="BW11" s="20">
        <v>1</v>
      </c>
      <c r="BX11" s="20">
        <v>1</v>
      </c>
      <c r="BY11" s="20">
        <v>1</v>
      </c>
      <c r="BZ11" s="20">
        <v>1</v>
      </c>
      <c r="CA11" s="20">
        <v>1</v>
      </c>
      <c r="CB11" s="20">
        <v>1</v>
      </c>
      <c r="CC11" s="20">
        <v>1</v>
      </c>
      <c r="CD11" s="20">
        <v>1</v>
      </c>
      <c r="CE11" s="20">
        <v>1</v>
      </c>
      <c r="CF11" s="20">
        <v>1</v>
      </c>
      <c r="CG11" s="20">
        <v>1</v>
      </c>
      <c r="CH11" s="20">
        <v>1</v>
      </c>
      <c r="CI11" s="20">
        <v>1</v>
      </c>
      <c r="CJ11" s="20">
        <v>1</v>
      </c>
      <c r="CK11" s="20">
        <v>1</v>
      </c>
    </row>
    <row r="12" spans="2:89" ht="12.75">
      <c r="B12" t="s">
        <v>11</v>
      </c>
      <c r="C12" s="21"/>
      <c r="D12" s="5"/>
      <c r="E12" t="s">
        <v>12</v>
      </c>
      <c r="F12" s="22"/>
      <c r="G12" s="7"/>
      <c r="H12" t="s">
        <v>13</v>
      </c>
      <c r="I12" s="22"/>
      <c r="J12" s="7"/>
      <c r="K12" t="s">
        <v>14</v>
      </c>
      <c r="L12" s="22"/>
      <c r="M12" s="5"/>
      <c r="N12" t="s">
        <v>15</v>
      </c>
      <c r="O12" s="8"/>
      <c r="Q12" t="s">
        <v>17</v>
      </c>
      <c r="R12" s="8"/>
      <c r="T12" t="s">
        <v>19</v>
      </c>
      <c r="U12" s="6"/>
      <c r="V12" s="7"/>
      <c r="W12" t="s">
        <v>20</v>
      </c>
      <c r="X12" s="9"/>
      <c r="Y12" s="7"/>
      <c r="Z12" t="s">
        <v>21</v>
      </c>
      <c r="AA12" s="10"/>
      <c r="AB12" s="11"/>
      <c r="AC12" t="s">
        <v>22</v>
      </c>
      <c r="AD12" s="8"/>
      <c r="AI12" t="s">
        <v>24</v>
      </c>
      <c r="AJ12" s="12"/>
      <c r="AK12" s="5"/>
      <c r="AL12" t="s">
        <v>25</v>
      </c>
      <c r="AM12" s="13"/>
      <c r="AN12" s="7"/>
      <c r="AO12" t="s">
        <v>26</v>
      </c>
      <c r="AP12" s="13"/>
      <c r="AQ12" s="7"/>
      <c r="AR12" t="s">
        <v>27</v>
      </c>
      <c r="AS12" s="13"/>
      <c r="AT12" s="5"/>
      <c r="AU12" t="s">
        <v>28</v>
      </c>
      <c r="AV12" s="14"/>
      <c r="AX12" t="s">
        <v>29</v>
      </c>
      <c r="AY12" s="15"/>
      <c r="AZ12" s="16"/>
      <c r="BA12" t="s">
        <v>30</v>
      </c>
      <c r="BB12" s="13"/>
      <c r="BC12" s="7"/>
      <c r="BD12" t="s">
        <v>31</v>
      </c>
      <c r="BE12" s="17"/>
      <c r="BG12" t="s">
        <v>32</v>
      </c>
      <c r="BH12" s="18"/>
      <c r="BI12" s="11"/>
      <c r="BJ12" t="s">
        <v>33</v>
      </c>
      <c r="BK12" s="14"/>
      <c r="BM12" s="19">
        <f t="shared" si="0"/>
        <v>0</v>
      </c>
      <c r="BN12" t="s">
        <v>34</v>
      </c>
      <c r="BO12" t="s">
        <v>35</v>
      </c>
      <c r="BP12" s="19">
        <f t="shared" si="1"/>
        <v>0</v>
      </c>
      <c r="BQ12">
        <v>1</v>
      </c>
      <c r="BR12" s="20" t="str">
        <f>LOOKUP($BQ12,lc!$A$3:lc!A$14,lc!$B$3:lc!$B$14)</f>
        <v>Senior men</v>
      </c>
      <c r="BS12" s="20">
        <v>1</v>
      </c>
      <c r="BT12" s="20">
        <v>1</v>
      </c>
      <c r="BU12" s="20">
        <v>1</v>
      </c>
      <c r="BV12" s="20">
        <v>1</v>
      </c>
      <c r="BW12" s="20">
        <v>1</v>
      </c>
      <c r="BX12" s="20">
        <v>1</v>
      </c>
      <c r="BY12" s="20">
        <v>1</v>
      </c>
      <c r="BZ12" s="20">
        <v>1</v>
      </c>
      <c r="CA12" s="20">
        <v>1</v>
      </c>
      <c r="CB12" s="20">
        <v>1</v>
      </c>
      <c r="CC12" s="20">
        <v>1</v>
      </c>
      <c r="CD12" s="20">
        <v>1</v>
      </c>
      <c r="CE12" s="20">
        <v>1</v>
      </c>
      <c r="CF12" s="20">
        <v>1</v>
      </c>
      <c r="CG12" s="20">
        <v>1</v>
      </c>
      <c r="CH12" s="20">
        <v>1</v>
      </c>
      <c r="CI12" s="20">
        <v>1</v>
      </c>
      <c r="CJ12" s="20">
        <v>1</v>
      </c>
      <c r="CK12" s="20">
        <v>1</v>
      </c>
    </row>
    <row r="13" spans="2:89" ht="12.75">
      <c r="B13" t="s">
        <v>11</v>
      </c>
      <c r="C13" s="21"/>
      <c r="D13" s="5"/>
      <c r="E13" t="s">
        <v>12</v>
      </c>
      <c r="F13" s="22"/>
      <c r="G13" s="7"/>
      <c r="H13" t="s">
        <v>13</v>
      </c>
      <c r="I13" s="22"/>
      <c r="J13" s="7"/>
      <c r="K13" t="s">
        <v>14</v>
      </c>
      <c r="L13" s="22"/>
      <c r="M13" s="5"/>
      <c r="N13" t="s">
        <v>15</v>
      </c>
      <c r="O13" s="8"/>
      <c r="Q13" t="s">
        <v>17</v>
      </c>
      <c r="R13" s="8"/>
      <c r="T13" t="s">
        <v>19</v>
      </c>
      <c r="U13" s="6"/>
      <c r="V13" s="7"/>
      <c r="W13" t="s">
        <v>20</v>
      </c>
      <c r="X13" s="9"/>
      <c r="Y13" s="7"/>
      <c r="Z13" t="s">
        <v>21</v>
      </c>
      <c r="AA13" s="10"/>
      <c r="AB13" s="11"/>
      <c r="AC13" t="s">
        <v>22</v>
      </c>
      <c r="AD13" s="8"/>
      <c r="AI13" t="s">
        <v>24</v>
      </c>
      <c r="AJ13" s="12"/>
      <c r="AK13" s="5"/>
      <c r="AL13" t="s">
        <v>25</v>
      </c>
      <c r="AM13" s="13"/>
      <c r="AN13" s="7"/>
      <c r="AO13" t="s">
        <v>26</v>
      </c>
      <c r="AP13" s="13"/>
      <c r="AQ13" s="7"/>
      <c r="AR13" t="s">
        <v>27</v>
      </c>
      <c r="AS13" s="13"/>
      <c r="AT13" s="5"/>
      <c r="AU13" t="s">
        <v>28</v>
      </c>
      <c r="AV13" s="14"/>
      <c r="AX13" t="s">
        <v>29</v>
      </c>
      <c r="AY13" s="15"/>
      <c r="AZ13" s="16"/>
      <c r="BA13" t="s">
        <v>30</v>
      </c>
      <c r="BB13" s="13"/>
      <c r="BC13" s="7"/>
      <c r="BD13" t="s">
        <v>31</v>
      </c>
      <c r="BE13" s="17"/>
      <c r="BG13" t="s">
        <v>32</v>
      </c>
      <c r="BH13" s="18"/>
      <c r="BI13" s="11"/>
      <c r="BJ13" t="s">
        <v>33</v>
      </c>
      <c r="BK13" s="14"/>
      <c r="BM13" s="19">
        <f t="shared" si="0"/>
        <v>0</v>
      </c>
      <c r="BN13" t="s">
        <v>34</v>
      </c>
      <c r="BO13" t="s">
        <v>35</v>
      </c>
      <c r="BP13" s="19">
        <f t="shared" si="1"/>
        <v>0</v>
      </c>
      <c r="BQ13">
        <v>1</v>
      </c>
      <c r="BR13" s="20" t="str">
        <f>LOOKUP($BQ13,lc!$A$3:lc!A$14,lc!$B$3:lc!$B$14)</f>
        <v>Senior men</v>
      </c>
      <c r="BS13" s="20">
        <v>1</v>
      </c>
      <c r="BT13" s="20">
        <v>1</v>
      </c>
      <c r="BU13" s="20">
        <v>1</v>
      </c>
      <c r="BV13" s="20">
        <v>1</v>
      </c>
      <c r="BW13" s="20">
        <v>1</v>
      </c>
      <c r="BX13" s="20">
        <v>1</v>
      </c>
      <c r="BY13" s="20">
        <v>1</v>
      </c>
      <c r="BZ13" s="20">
        <v>1</v>
      </c>
      <c r="CA13" s="20">
        <v>1</v>
      </c>
      <c r="CB13" s="20">
        <v>1</v>
      </c>
      <c r="CC13" s="20">
        <v>1</v>
      </c>
      <c r="CD13" s="20">
        <v>1</v>
      </c>
      <c r="CE13" s="20">
        <v>1</v>
      </c>
      <c r="CF13" s="20">
        <v>1</v>
      </c>
      <c r="CG13" s="20">
        <v>1</v>
      </c>
      <c r="CH13" s="20">
        <v>1</v>
      </c>
      <c r="CI13" s="20">
        <v>1</v>
      </c>
      <c r="CJ13" s="20">
        <v>1</v>
      </c>
      <c r="CK13" s="20">
        <v>1</v>
      </c>
    </row>
    <row r="14" spans="2:89" ht="12.75">
      <c r="B14" t="s">
        <v>11</v>
      </c>
      <c r="C14" s="21"/>
      <c r="D14" s="5"/>
      <c r="E14" t="s">
        <v>12</v>
      </c>
      <c r="F14" s="22"/>
      <c r="G14" s="7"/>
      <c r="H14" t="s">
        <v>13</v>
      </c>
      <c r="I14" s="22"/>
      <c r="J14" s="7"/>
      <c r="K14" t="s">
        <v>14</v>
      </c>
      <c r="L14" s="22"/>
      <c r="M14" s="5"/>
      <c r="N14" t="s">
        <v>15</v>
      </c>
      <c r="O14" s="8"/>
      <c r="Q14" t="s">
        <v>17</v>
      </c>
      <c r="R14" s="8"/>
      <c r="T14" t="s">
        <v>19</v>
      </c>
      <c r="U14" s="6"/>
      <c r="V14" s="7"/>
      <c r="W14" t="s">
        <v>20</v>
      </c>
      <c r="X14" s="9"/>
      <c r="Y14" s="7"/>
      <c r="Z14" t="s">
        <v>21</v>
      </c>
      <c r="AA14" s="10"/>
      <c r="AB14" s="11"/>
      <c r="AC14" t="s">
        <v>22</v>
      </c>
      <c r="AD14" s="8"/>
      <c r="AI14" t="s">
        <v>24</v>
      </c>
      <c r="AJ14" s="12"/>
      <c r="AK14" s="5"/>
      <c r="AL14" t="s">
        <v>25</v>
      </c>
      <c r="AM14" s="13"/>
      <c r="AN14" s="7"/>
      <c r="AO14" t="s">
        <v>26</v>
      </c>
      <c r="AP14" s="13"/>
      <c r="AQ14" s="7"/>
      <c r="AR14" t="s">
        <v>27</v>
      </c>
      <c r="AS14" s="13"/>
      <c r="AT14" s="5"/>
      <c r="AU14" t="s">
        <v>28</v>
      </c>
      <c r="AV14" s="14"/>
      <c r="AX14" t="s">
        <v>29</v>
      </c>
      <c r="AY14" s="15"/>
      <c r="AZ14" s="16"/>
      <c r="BA14" t="s">
        <v>30</v>
      </c>
      <c r="BB14" s="13"/>
      <c r="BC14" s="7"/>
      <c r="BD14" t="s">
        <v>31</v>
      </c>
      <c r="BE14" s="17"/>
      <c r="BG14" t="s">
        <v>32</v>
      </c>
      <c r="BH14" s="18"/>
      <c r="BI14" s="11"/>
      <c r="BJ14" t="s">
        <v>33</v>
      </c>
      <c r="BK14" s="14"/>
      <c r="BM14" s="19">
        <f t="shared" si="0"/>
        <v>0</v>
      </c>
      <c r="BN14" t="s">
        <v>34</v>
      </c>
      <c r="BO14" t="s">
        <v>35</v>
      </c>
      <c r="BP14" s="19">
        <f t="shared" si="1"/>
        <v>0</v>
      </c>
      <c r="BQ14">
        <v>1</v>
      </c>
      <c r="BR14" s="20" t="str">
        <f>LOOKUP($BQ14,lc!$A$3:lc!A$14,lc!$B$3:lc!$B$14)</f>
        <v>Senior men</v>
      </c>
      <c r="BS14" s="20">
        <v>1</v>
      </c>
      <c r="BT14" s="20">
        <v>1</v>
      </c>
      <c r="BU14" s="20">
        <v>1</v>
      </c>
      <c r="BV14" s="20">
        <v>1</v>
      </c>
      <c r="BW14" s="20">
        <v>1</v>
      </c>
      <c r="BX14" s="20">
        <v>1</v>
      </c>
      <c r="BY14" s="20">
        <v>1</v>
      </c>
      <c r="BZ14" s="20">
        <v>1</v>
      </c>
      <c r="CA14" s="20">
        <v>1</v>
      </c>
      <c r="CB14" s="20">
        <v>1</v>
      </c>
      <c r="CC14" s="20">
        <v>1</v>
      </c>
      <c r="CD14" s="20">
        <v>1</v>
      </c>
      <c r="CE14" s="20">
        <v>1</v>
      </c>
      <c r="CF14" s="20">
        <v>1</v>
      </c>
      <c r="CG14" s="20">
        <v>1</v>
      </c>
      <c r="CH14" s="20">
        <v>1</v>
      </c>
      <c r="CI14" s="20">
        <v>1</v>
      </c>
      <c r="CJ14" s="20">
        <v>1</v>
      </c>
      <c r="CK14" s="20">
        <v>1</v>
      </c>
    </row>
    <row r="15" spans="2:89" ht="12.75">
      <c r="B15" t="s">
        <v>11</v>
      </c>
      <c r="C15" s="21"/>
      <c r="D15" s="5"/>
      <c r="E15" t="s">
        <v>12</v>
      </c>
      <c r="F15" s="22"/>
      <c r="G15" s="7"/>
      <c r="H15" t="s">
        <v>13</v>
      </c>
      <c r="I15" s="22"/>
      <c r="J15" s="7"/>
      <c r="K15" t="s">
        <v>14</v>
      </c>
      <c r="L15" s="22"/>
      <c r="M15" s="5"/>
      <c r="N15" t="s">
        <v>15</v>
      </c>
      <c r="O15" s="8"/>
      <c r="Q15" t="s">
        <v>17</v>
      </c>
      <c r="R15" s="8"/>
      <c r="T15" t="s">
        <v>19</v>
      </c>
      <c r="U15" s="6"/>
      <c r="V15" s="7"/>
      <c r="W15" t="s">
        <v>20</v>
      </c>
      <c r="X15" s="23"/>
      <c r="Y15" s="7"/>
      <c r="Z15" t="s">
        <v>21</v>
      </c>
      <c r="AA15" s="10"/>
      <c r="AB15" s="11"/>
      <c r="AC15" t="s">
        <v>22</v>
      </c>
      <c r="AD15" s="8"/>
      <c r="AI15" t="s">
        <v>24</v>
      </c>
      <c r="AJ15" s="12"/>
      <c r="AK15" s="5"/>
      <c r="AL15" t="s">
        <v>25</v>
      </c>
      <c r="AM15" s="13"/>
      <c r="AN15" s="7"/>
      <c r="AO15" t="s">
        <v>26</v>
      </c>
      <c r="AP15" s="13"/>
      <c r="AQ15" s="7"/>
      <c r="AR15" t="s">
        <v>27</v>
      </c>
      <c r="AS15" s="13"/>
      <c r="AT15" s="5"/>
      <c r="AU15" t="s">
        <v>28</v>
      </c>
      <c r="AV15" s="14"/>
      <c r="AX15" t="s">
        <v>29</v>
      </c>
      <c r="AY15" s="15"/>
      <c r="AZ15" s="16"/>
      <c r="BA15" t="s">
        <v>30</v>
      </c>
      <c r="BB15" s="13"/>
      <c r="BC15" s="7"/>
      <c r="BD15" t="s">
        <v>31</v>
      </c>
      <c r="BE15" s="17"/>
      <c r="BG15" t="s">
        <v>32</v>
      </c>
      <c r="BH15" s="18"/>
      <c r="BI15" s="11"/>
      <c r="BJ15" t="s">
        <v>33</v>
      </c>
      <c r="BK15" s="14"/>
      <c r="BM15" s="19">
        <f t="shared" si="0"/>
        <v>0</v>
      </c>
      <c r="BN15" t="s">
        <v>34</v>
      </c>
      <c r="BO15" t="s">
        <v>35</v>
      </c>
      <c r="BP15" s="19">
        <f t="shared" si="1"/>
        <v>0</v>
      </c>
      <c r="BQ15">
        <v>1</v>
      </c>
      <c r="BR15" s="20" t="str">
        <f>LOOKUP($BQ15,lc!$A$3:lc!A$14,lc!$B$3:lc!$B$14)</f>
        <v>Senior men</v>
      </c>
      <c r="BS15" s="20">
        <v>1</v>
      </c>
      <c r="BT15" s="20">
        <v>1</v>
      </c>
      <c r="BU15" s="20">
        <v>1</v>
      </c>
      <c r="BV15" s="20">
        <v>1</v>
      </c>
      <c r="BW15" s="20">
        <v>1</v>
      </c>
      <c r="BX15" s="20">
        <v>1</v>
      </c>
      <c r="BY15" s="20">
        <v>1</v>
      </c>
      <c r="BZ15" s="20">
        <v>1</v>
      </c>
      <c r="CA15" s="20">
        <v>1</v>
      </c>
      <c r="CB15" s="20">
        <v>1</v>
      </c>
      <c r="CC15" s="20">
        <v>1</v>
      </c>
      <c r="CD15" s="20">
        <v>1</v>
      </c>
      <c r="CE15" s="20">
        <v>1</v>
      </c>
      <c r="CF15" s="20">
        <v>1</v>
      </c>
      <c r="CG15" s="20">
        <v>1</v>
      </c>
      <c r="CH15" s="20">
        <v>1</v>
      </c>
      <c r="CI15" s="20">
        <v>1</v>
      </c>
      <c r="CJ15" s="20">
        <v>1</v>
      </c>
      <c r="CK15" s="20">
        <v>1</v>
      </c>
    </row>
    <row r="16" spans="2:89" ht="12.75">
      <c r="B16" t="s">
        <v>11</v>
      </c>
      <c r="C16" s="21"/>
      <c r="D16" s="5"/>
      <c r="E16" t="s">
        <v>12</v>
      </c>
      <c r="F16" s="22"/>
      <c r="G16" s="7"/>
      <c r="H16" t="s">
        <v>13</v>
      </c>
      <c r="I16" s="22"/>
      <c r="J16" s="7"/>
      <c r="K16" t="s">
        <v>14</v>
      </c>
      <c r="L16" s="22"/>
      <c r="M16" s="5"/>
      <c r="N16" t="s">
        <v>15</v>
      </c>
      <c r="O16" s="8"/>
      <c r="Q16" t="s">
        <v>17</v>
      </c>
      <c r="R16" s="8"/>
      <c r="T16" t="s">
        <v>19</v>
      </c>
      <c r="U16" s="6"/>
      <c r="V16" s="7"/>
      <c r="W16" t="s">
        <v>20</v>
      </c>
      <c r="X16" s="23"/>
      <c r="Y16" s="7"/>
      <c r="Z16" t="s">
        <v>21</v>
      </c>
      <c r="AA16" s="10"/>
      <c r="AB16" s="11"/>
      <c r="AC16" t="s">
        <v>22</v>
      </c>
      <c r="AD16" s="8"/>
      <c r="AI16" t="s">
        <v>24</v>
      </c>
      <c r="AJ16" s="12"/>
      <c r="AK16" s="5"/>
      <c r="AL16" t="s">
        <v>25</v>
      </c>
      <c r="AM16" s="13"/>
      <c r="AN16" s="7"/>
      <c r="AO16" t="s">
        <v>26</v>
      </c>
      <c r="AP16" s="13"/>
      <c r="AQ16" s="7"/>
      <c r="AR16" t="s">
        <v>27</v>
      </c>
      <c r="AS16" s="13"/>
      <c r="AT16" s="5"/>
      <c r="AU16" t="s">
        <v>28</v>
      </c>
      <c r="AV16" s="14"/>
      <c r="AX16" t="s">
        <v>29</v>
      </c>
      <c r="AY16" s="15"/>
      <c r="AZ16" s="16"/>
      <c r="BA16" t="s">
        <v>30</v>
      </c>
      <c r="BB16" s="13"/>
      <c r="BC16" s="7"/>
      <c r="BD16" t="s">
        <v>31</v>
      </c>
      <c r="BE16" s="17"/>
      <c r="BG16" t="s">
        <v>32</v>
      </c>
      <c r="BH16" s="18"/>
      <c r="BI16" s="11"/>
      <c r="BJ16" t="s">
        <v>33</v>
      </c>
      <c r="BK16" s="14"/>
      <c r="BM16" s="19">
        <f t="shared" si="0"/>
        <v>0</v>
      </c>
      <c r="BN16" t="s">
        <v>34</v>
      </c>
      <c r="BO16" t="s">
        <v>35</v>
      </c>
      <c r="BP16" s="19">
        <f t="shared" si="1"/>
        <v>0</v>
      </c>
      <c r="BQ16">
        <v>1</v>
      </c>
      <c r="BR16" s="20" t="str">
        <f>LOOKUP($BQ16,lc!$A$3:lc!A$14,lc!$B$3:lc!$B$14)</f>
        <v>Senior men</v>
      </c>
      <c r="BS16" s="20">
        <v>1</v>
      </c>
      <c r="BT16" s="20">
        <v>1</v>
      </c>
      <c r="BU16" s="20">
        <v>1</v>
      </c>
      <c r="BV16" s="20">
        <v>1</v>
      </c>
      <c r="BW16" s="20">
        <v>1</v>
      </c>
      <c r="BX16" s="20">
        <v>1</v>
      </c>
      <c r="BY16" s="20">
        <v>1</v>
      </c>
      <c r="BZ16" s="20">
        <v>1</v>
      </c>
      <c r="CA16" s="20">
        <v>1</v>
      </c>
      <c r="CB16" s="20">
        <v>1</v>
      </c>
      <c r="CC16" s="20">
        <v>1</v>
      </c>
      <c r="CD16" s="20">
        <v>1</v>
      </c>
      <c r="CE16" s="20">
        <v>1</v>
      </c>
      <c r="CF16" s="20">
        <v>1</v>
      </c>
      <c r="CG16" s="20">
        <v>1</v>
      </c>
      <c r="CH16" s="20">
        <v>1</v>
      </c>
      <c r="CI16" s="20">
        <v>1</v>
      </c>
      <c r="CJ16" s="20">
        <v>1</v>
      </c>
      <c r="CK16" s="20">
        <v>1</v>
      </c>
    </row>
    <row r="17" spans="2:89" ht="12.75">
      <c r="B17" t="s">
        <v>11</v>
      </c>
      <c r="C17" s="21"/>
      <c r="D17" s="5"/>
      <c r="E17" t="s">
        <v>12</v>
      </c>
      <c r="F17" s="22"/>
      <c r="G17" s="7"/>
      <c r="H17" t="s">
        <v>13</v>
      </c>
      <c r="I17" s="22"/>
      <c r="J17" s="7"/>
      <c r="K17" t="s">
        <v>14</v>
      </c>
      <c r="L17" s="22"/>
      <c r="M17" s="5"/>
      <c r="N17" t="s">
        <v>15</v>
      </c>
      <c r="O17" s="8"/>
      <c r="Q17" t="s">
        <v>17</v>
      </c>
      <c r="R17" s="8"/>
      <c r="T17" t="s">
        <v>19</v>
      </c>
      <c r="U17" s="6"/>
      <c r="V17" s="7"/>
      <c r="W17" t="s">
        <v>20</v>
      </c>
      <c r="X17" s="23"/>
      <c r="Y17" s="7"/>
      <c r="Z17" t="s">
        <v>21</v>
      </c>
      <c r="AA17" s="10"/>
      <c r="AB17" s="11"/>
      <c r="AC17" t="s">
        <v>22</v>
      </c>
      <c r="AD17" s="8"/>
      <c r="AI17" t="s">
        <v>24</v>
      </c>
      <c r="AJ17" s="12"/>
      <c r="AK17" s="5"/>
      <c r="AL17" t="s">
        <v>25</v>
      </c>
      <c r="AM17" s="13"/>
      <c r="AN17" s="7"/>
      <c r="AO17" t="s">
        <v>26</v>
      </c>
      <c r="AP17" s="13"/>
      <c r="AQ17" s="7"/>
      <c r="AR17" t="s">
        <v>27</v>
      </c>
      <c r="AS17" s="13"/>
      <c r="AT17" s="5"/>
      <c r="AU17" t="s">
        <v>28</v>
      </c>
      <c r="AV17" s="14"/>
      <c r="AX17" t="s">
        <v>29</v>
      </c>
      <c r="AY17" s="15"/>
      <c r="AZ17" s="16"/>
      <c r="BA17" t="s">
        <v>30</v>
      </c>
      <c r="BB17" s="13"/>
      <c r="BC17" s="7"/>
      <c r="BD17" t="s">
        <v>31</v>
      </c>
      <c r="BE17" s="17"/>
      <c r="BG17" t="s">
        <v>32</v>
      </c>
      <c r="BH17" s="18"/>
      <c r="BI17" s="11"/>
      <c r="BJ17" t="s">
        <v>33</v>
      </c>
      <c r="BK17" s="14"/>
      <c r="BM17" s="19">
        <f t="shared" si="0"/>
        <v>0</v>
      </c>
      <c r="BN17" t="s">
        <v>34</v>
      </c>
      <c r="BO17" t="s">
        <v>35</v>
      </c>
      <c r="BP17" s="19">
        <f t="shared" si="1"/>
        <v>0</v>
      </c>
      <c r="BQ17">
        <v>1</v>
      </c>
      <c r="BR17" s="20" t="str">
        <f>LOOKUP($BQ17,lc!$A$3:lc!A$14,lc!$B$3:lc!$B$14)</f>
        <v>Senior men</v>
      </c>
      <c r="BS17" s="20">
        <v>1</v>
      </c>
      <c r="BT17" s="20">
        <v>1</v>
      </c>
      <c r="BU17" s="20">
        <v>1</v>
      </c>
      <c r="BV17" s="20">
        <v>1</v>
      </c>
      <c r="BW17" s="20">
        <v>1</v>
      </c>
      <c r="BX17" s="20">
        <v>1</v>
      </c>
      <c r="BY17" s="20">
        <v>1</v>
      </c>
      <c r="BZ17" s="20">
        <v>1</v>
      </c>
      <c r="CA17" s="20">
        <v>1</v>
      </c>
      <c r="CB17" s="20">
        <v>1</v>
      </c>
      <c r="CC17" s="20">
        <v>1</v>
      </c>
      <c r="CD17" s="20">
        <v>1</v>
      </c>
      <c r="CE17" s="20">
        <v>1</v>
      </c>
      <c r="CF17" s="20">
        <v>1</v>
      </c>
      <c r="CG17" s="20">
        <v>1</v>
      </c>
      <c r="CH17" s="20">
        <v>1</v>
      </c>
      <c r="CI17" s="20">
        <v>1</v>
      </c>
      <c r="CJ17" s="20">
        <v>1</v>
      </c>
      <c r="CK17" s="20">
        <v>1</v>
      </c>
    </row>
    <row r="18" spans="2:89" ht="12.75">
      <c r="B18" t="s">
        <v>11</v>
      </c>
      <c r="C18" s="21"/>
      <c r="D18" s="5"/>
      <c r="E18" t="s">
        <v>12</v>
      </c>
      <c r="F18" s="22"/>
      <c r="G18" s="7"/>
      <c r="H18" t="s">
        <v>13</v>
      </c>
      <c r="I18" s="22"/>
      <c r="J18" s="7"/>
      <c r="K18" t="s">
        <v>14</v>
      </c>
      <c r="L18" s="22"/>
      <c r="M18" s="5"/>
      <c r="N18" t="s">
        <v>15</v>
      </c>
      <c r="O18" s="8"/>
      <c r="Q18" t="s">
        <v>17</v>
      </c>
      <c r="R18" s="8"/>
      <c r="T18" t="s">
        <v>19</v>
      </c>
      <c r="U18" s="6"/>
      <c r="V18" s="7"/>
      <c r="W18" t="s">
        <v>20</v>
      </c>
      <c r="X18" s="9"/>
      <c r="Y18" s="7"/>
      <c r="Z18" t="s">
        <v>21</v>
      </c>
      <c r="AA18" s="10"/>
      <c r="AB18" s="11"/>
      <c r="AC18" t="s">
        <v>22</v>
      </c>
      <c r="AD18" s="8"/>
      <c r="AI18" t="s">
        <v>24</v>
      </c>
      <c r="AJ18" s="12"/>
      <c r="AK18" s="5"/>
      <c r="AL18" t="s">
        <v>25</v>
      </c>
      <c r="AM18" s="13"/>
      <c r="AN18" s="7"/>
      <c r="AO18" t="s">
        <v>26</v>
      </c>
      <c r="AP18" s="13"/>
      <c r="AQ18" s="7"/>
      <c r="AR18" t="s">
        <v>27</v>
      </c>
      <c r="AS18" s="13"/>
      <c r="AT18" s="5"/>
      <c r="AU18" t="s">
        <v>28</v>
      </c>
      <c r="AV18" s="14"/>
      <c r="AX18" t="s">
        <v>29</v>
      </c>
      <c r="AY18" s="15"/>
      <c r="AZ18" s="16"/>
      <c r="BA18" t="s">
        <v>30</v>
      </c>
      <c r="BB18" s="13"/>
      <c r="BC18" s="7"/>
      <c r="BD18" t="s">
        <v>31</v>
      </c>
      <c r="BE18" s="17"/>
      <c r="BG18" t="s">
        <v>32</v>
      </c>
      <c r="BH18" s="18"/>
      <c r="BI18" s="11"/>
      <c r="BJ18" t="s">
        <v>33</v>
      </c>
      <c r="BK18" s="14"/>
      <c r="BM18" s="19">
        <f t="shared" si="0"/>
        <v>0</v>
      </c>
      <c r="BN18" t="s">
        <v>34</v>
      </c>
      <c r="BO18" t="s">
        <v>35</v>
      </c>
      <c r="BP18" s="19">
        <f t="shared" si="1"/>
        <v>0</v>
      </c>
      <c r="BQ18">
        <v>1</v>
      </c>
      <c r="BR18" s="20" t="str">
        <f>LOOKUP($BQ18,lc!$A$3:lc!A$14,lc!$B$3:lc!$B$14)</f>
        <v>Senior men</v>
      </c>
      <c r="BS18" s="20">
        <v>1</v>
      </c>
      <c r="BT18" s="20">
        <v>1</v>
      </c>
      <c r="BU18" s="20">
        <v>1</v>
      </c>
      <c r="BV18" s="20">
        <v>1</v>
      </c>
      <c r="BW18" s="20">
        <v>1</v>
      </c>
      <c r="BX18" s="20">
        <v>1</v>
      </c>
      <c r="BY18" s="20">
        <v>1</v>
      </c>
      <c r="BZ18" s="20">
        <v>1</v>
      </c>
      <c r="CA18" s="20">
        <v>1</v>
      </c>
      <c r="CB18" s="20">
        <v>1</v>
      </c>
      <c r="CC18" s="20">
        <v>1</v>
      </c>
      <c r="CD18" s="20">
        <v>1</v>
      </c>
      <c r="CE18" s="20">
        <v>1</v>
      </c>
      <c r="CF18" s="20">
        <v>1</v>
      </c>
      <c r="CG18" s="20">
        <v>1</v>
      </c>
      <c r="CH18" s="20">
        <v>1</v>
      </c>
      <c r="CI18" s="20">
        <v>1</v>
      </c>
      <c r="CJ18" s="20">
        <v>1</v>
      </c>
      <c r="CK18" s="20">
        <v>1</v>
      </c>
    </row>
    <row r="19" spans="2:89" ht="12.75">
      <c r="B19" t="s">
        <v>11</v>
      </c>
      <c r="C19" s="21"/>
      <c r="D19" s="5"/>
      <c r="E19" t="s">
        <v>12</v>
      </c>
      <c r="F19" s="22"/>
      <c r="G19" s="7"/>
      <c r="H19" t="s">
        <v>13</v>
      </c>
      <c r="I19" s="22"/>
      <c r="J19" s="7"/>
      <c r="K19" t="s">
        <v>14</v>
      </c>
      <c r="L19" s="22"/>
      <c r="M19" s="5"/>
      <c r="N19" t="s">
        <v>15</v>
      </c>
      <c r="O19" s="8"/>
      <c r="Q19" t="s">
        <v>17</v>
      </c>
      <c r="R19" s="8"/>
      <c r="T19" t="s">
        <v>19</v>
      </c>
      <c r="U19" s="6"/>
      <c r="V19" s="7"/>
      <c r="W19" t="s">
        <v>20</v>
      </c>
      <c r="X19" s="9"/>
      <c r="Y19" s="7"/>
      <c r="Z19" t="s">
        <v>21</v>
      </c>
      <c r="AA19" s="10"/>
      <c r="AB19" s="11"/>
      <c r="AC19" t="s">
        <v>22</v>
      </c>
      <c r="AD19" s="8"/>
      <c r="AI19" t="s">
        <v>24</v>
      </c>
      <c r="AJ19" s="12"/>
      <c r="AK19" s="5"/>
      <c r="AL19" t="s">
        <v>25</v>
      </c>
      <c r="AM19" s="13"/>
      <c r="AN19" s="7"/>
      <c r="AO19" t="s">
        <v>26</v>
      </c>
      <c r="AP19" s="13"/>
      <c r="AQ19" s="7"/>
      <c r="AR19" t="s">
        <v>27</v>
      </c>
      <c r="AS19" s="13"/>
      <c r="AT19" s="5"/>
      <c r="AU19" t="s">
        <v>28</v>
      </c>
      <c r="AV19" s="14"/>
      <c r="AX19" t="s">
        <v>29</v>
      </c>
      <c r="AY19" s="15"/>
      <c r="AZ19" s="16"/>
      <c r="BA19" t="s">
        <v>30</v>
      </c>
      <c r="BB19" s="13"/>
      <c r="BC19" s="7"/>
      <c r="BD19" t="s">
        <v>31</v>
      </c>
      <c r="BE19" s="17"/>
      <c r="BG19" t="s">
        <v>32</v>
      </c>
      <c r="BH19" s="18"/>
      <c r="BI19" s="11"/>
      <c r="BJ19" t="s">
        <v>33</v>
      </c>
      <c r="BK19" s="14"/>
      <c r="BM19" s="19">
        <f t="shared" si="0"/>
        <v>0</v>
      </c>
      <c r="BN19" t="s">
        <v>34</v>
      </c>
      <c r="BO19" t="s">
        <v>35</v>
      </c>
      <c r="BP19" s="19">
        <f t="shared" si="1"/>
        <v>0</v>
      </c>
      <c r="BQ19">
        <v>1</v>
      </c>
      <c r="BR19" s="20" t="str">
        <f>LOOKUP($BQ19,lc!$A$3:lc!A$14,lc!$B$3:lc!$B$14)</f>
        <v>Senior men</v>
      </c>
      <c r="BS19" s="20">
        <v>1</v>
      </c>
      <c r="BT19" s="20">
        <v>1</v>
      </c>
      <c r="BU19" s="20">
        <v>1</v>
      </c>
      <c r="BV19" s="20">
        <v>1</v>
      </c>
      <c r="BW19" s="20">
        <v>1</v>
      </c>
      <c r="BX19" s="20">
        <v>1</v>
      </c>
      <c r="BY19" s="20">
        <v>1</v>
      </c>
      <c r="BZ19" s="20">
        <v>1</v>
      </c>
      <c r="CA19" s="20">
        <v>1</v>
      </c>
      <c r="CB19" s="20">
        <v>1</v>
      </c>
      <c r="CC19" s="20">
        <v>1</v>
      </c>
      <c r="CD19" s="20">
        <v>1</v>
      </c>
      <c r="CE19" s="20">
        <v>1</v>
      </c>
      <c r="CF19" s="20">
        <v>1</v>
      </c>
      <c r="CG19" s="20">
        <v>1</v>
      </c>
      <c r="CH19" s="20">
        <v>1</v>
      </c>
      <c r="CI19" s="20">
        <v>1</v>
      </c>
      <c r="CJ19" s="20">
        <v>1</v>
      </c>
      <c r="CK19" s="20">
        <v>1</v>
      </c>
    </row>
    <row r="20" spans="2:89" ht="12.75">
      <c r="B20" t="s">
        <v>11</v>
      </c>
      <c r="C20" s="21"/>
      <c r="D20" s="5"/>
      <c r="E20" t="s">
        <v>12</v>
      </c>
      <c r="F20" s="22"/>
      <c r="G20" s="7"/>
      <c r="H20" t="s">
        <v>13</v>
      </c>
      <c r="I20" s="22"/>
      <c r="J20" s="7"/>
      <c r="K20" t="s">
        <v>14</v>
      </c>
      <c r="L20" s="22"/>
      <c r="M20" s="5"/>
      <c r="N20" t="s">
        <v>15</v>
      </c>
      <c r="O20" s="8"/>
      <c r="Q20" t="s">
        <v>17</v>
      </c>
      <c r="R20" s="8"/>
      <c r="T20" t="s">
        <v>19</v>
      </c>
      <c r="U20" s="6"/>
      <c r="V20" s="7"/>
      <c r="W20" t="s">
        <v>20</v>
      </c>
      <c r="X20" s="23"/>
      <c r="Y20" s="7"/>
      <c r="Z20" t="s">
        <v>21</v>
      </c>
      <c r="AA20" s="10"/>
      <c r="AB20" s="11"/>
      <c r="AC20" t="s">
        <v>22</v>
      </c>
      <c r="AD20" s="8"/>
      <c r="AI20" t="s">
        <v>24</v>
      </c>
      <c r="AJ20" s="12"/>
      <c r="AK20" s="5"/>
      <c r="AL20" t="s">
        <v>25</v>
      </c>
      <c r="AM20" s="13"/>
      <c r="AN20" s="7"/>
      <c r="AO20" t="s">
        <v>26</v>
      </c>
      <c r="AP20" s="13"/>
      <c r="AQ20" s="7"/>
      <c r="AR20" t="s">
        <v>27</v>
      </c>
      <c r="AS20" s="13"/>
      <c r="AT20" s="5"/>
      <c r="AU20" t="s">
        <v>28</v>
      </c>
      <c r="AV20" s="14"/>
      <c r="AX20" t="s">
        <v>29</v>
      </c>
      <c r="AY20" s="15"/>
      <c r="AZ20" s="16"/>
      <c r="BA20" t="s">
        <v>30</v>
      </c>
      <c r="BB20" s="13"/>
      <c r="BC20" s="7"/>
      <c r="BD20" t="s">
        <v>31</v>
      </c>
      <c r="BE20" s="17"/>
      <c r="BG20" t="s">
        <v>32</v>
      </c>
      <c r="BH20" s="18"/>
      <c r="BI20" s="11"/>
      <c r="BJ20" t="s">
        <v>33</v>
      </c>
      <c r="BK20" s="14"/>
      <c r="BM20" s="19">
        <f t="shared" si="0"/>
        <v>0</v>
      </c>
      <c r="BN20" t="s">
        <v>34</v>
      </c>
      <c r="BO20" t="s">
        <v>35</v>
      </c>
      <c r="BP20" s="19">
        <f t="shared" si="1"/>
        <v>0</v>
      </c>
      <c r="BQ20">
        <v>1</v>
      </c>
      <c r="BR20" s="20" t="str">
        <f>LOOKUP($BQ20,lc!$A$3:lc!A$14,lc!$B$3:lc!$B$14)</f>
        <v>Senior men</v>
      </c>
      <c r="BS20" s="20">
        <v>1</v>
      </c>
      <c r="BT20" s="20">
        <v>1</v>
      </c>
      <c r="BU20" s="20">
        <v>1</v>
      </c>
      <c r="BV20" s="20">
        <v>1</v>
      </c>
      <c r="BW20" s="20">
        <v>1</v>
      </c>
      <c r="BX20" s="20">
        <v>1</v>
      </c>
      <c r="BY20" s="20">
        <v>1</v>
      </c>
      <c r="BZ20" s="20">
        <v>1</v>
      </c>
      <c r="CA20" s="20">
        <v>1</v>
      </c>
      <c r="CB20" s="20">
        <v>1</v>
      </c>
      <c r="CC20" s="20">
        <v>1</v>
      </c>
      <c r="CD20" s="20">
        <v>1</v>
      </c>
      <c r="CE20" s="20">
        <v>1</v>
      </c>
      <c r="CF20" s="20">
        <v>1</v>
      </c>
      <c r="CG20" s="20">
        <v>1</v>
      </c>
      <c r="CH20" s="20">
        <v>1</v>
      </c>
      <c r="CI20" s="20">
        <v>1</v>
      </c>
      <c r="CJ20" s="20">
        <v>1</v>
      </c>
      <c r="CK20" s="20">
        <v>1</v>
      </c>
    </row>
    <row r="21" spans="2:89" ht="12.75">
      <c r="B21" t="s">
        <v>11</v>
      </c>
      <c r="C21" s="21"/>
      <c r="D21" s="5"/>
      <c r="E21" t="s">
        <v>12</v>
      </c>
      <c r="F21" s="22"/>
      <c r="G21" s="7"/>
      <c r="H21" t="s">
        <v>13</v>
      </c>
      <c r="I21" s="22"/>
      <c r="J21" s="7"/>
      <c r="K21" t="s">
        <v>14</v>
      </c>
      <c r="L21" s="22"/>
      <c r="M21" s="5"/>
      <c r="N21" t="s">
        <v>15</v>
      </c>
      <c r="O21" s="8"/>
      <c r="Q21" t="s">
        <v>17</v>
      </c>
      <c r="R21" s="8"/>
      <c r="T21" t="s">
        <v>19</v>
      </c>
      <c r="U21" s="6"/>
      <c r="V21" s="7"/>
      <c r="W21" t="s">
        <v>20</v>
      </c>
      <c r="X21" s="23"/>
      <c r="Y21" s="7"/>
      <c r="Z21" t="s">
        <v>21</v>
      </c>
      <c r="AA21" s="10"/>
      <c r="AB21" s="11"/>
      <c r="AC21" t="s">
        <v>22</v>
      </c>
      <c r="AD21" s="8"/>
      <c r="AI21" t="s">
        <v>24</v>
      </c>
      <c r="AJ21" s="12"/>
      <c r="AK21" s="5"/>
      <c r="AL21" t="s">
        <v>25</v>
      </c>
      <c r="AM21" s="13"/>
      <c r="AN21" s="7"/>
      <c r="AO21" t="s">
        <v>26</v>
      </c>
      <c r="AP21" s="13"/>
      <c r="AQ21" s="7"/>
      <c r="AR21" t="s">
        <v>27</v>
      </c>
      <c r="AS21" s="13"/>
      <c r="AT21" s="5"/>
      <c r="AU21" t="s">
        <v>28</v>
      </c>
      <c r="AV21" s="14"/>
      <c r="AX21" t="s">
        <v>29</v>
      </c>
      <c r="AY21" s="15"/>
      <c r="AZ21" s="16"/>
      <c r="BA21" t="s">
        <v>30</v>
      </c>
      <c r="BB21" s="13"/>
      <c r="BC21" s="7"/>
      <c r="BD21" t="s">
        <v>31</v>
      </c>
      <c r="BE21" s="17"/>
      <c r="BG21" t="s">
        <v>32</v>
      </c>
      <c r="BH21" s="18"/>
      <c r="BI21" s="11"/>
      <c r="BJ21" t="s">
        <v>33</v>
      </c>
      <c r="BK21" s="14"/>
      <c r="BM21" s="19">
        <f t="shared" si="0"/>
        <v>0</v>
      </c>
      <c r="BN21" t="s">
        <v>34</v>
      </c>
      <c r="BO21" t="s">
        <v>35</v>
      </c>
      <c r="BP21" s="19">
        <f t="shared" si="1"/>
        <v>0</v>
      </c>
      <c r="BQ21">
        <v>1</v>
      </c>
      <c r="BR21" s="20" t="str">
        <f>LOOKUP($BQ21,lc!$A$3:lc!A$14,lc!$B$3:lc!$B$14)</f>
        <v>Senior men</v>
      </c>
      <c r="BS21" s="20">
        <v>1</v>
      </c>
      <c r="BT21" s="20">
        <v>1</v>
      </c>
      <c r="BU21" s="20">
        <v>1</v>
      </c>
      <c r="BV21" s="20">
        <v>1</v>
      </c>
      <c r="BW21" s="20">
        <v>1</v>
      </c>
      <c r="BX21" s="20">
        <v>1</v>
      </c>
      <c r="BY21" s="20">
        <v>1</v>
      </c>
      <c r="BZ21" s="20">
        <v>1</v>
      </c>
      <c r="CA21" s="20">
        <v>1</v>
      </c>
      <c r="CB21" s="20">
        <v>1</v>
      </c>
      <c r="CC21" s="20">
        <v>1</v>
      </c>
      <c r="CD21" s="20">
        <v>1</v>
      </c>
      <c r="CE21" s="20">
        <v>1</v>
      </c>
      <c r="CF21" s="20">
        <v>1</v>
      </c>
      <c r="CG21" s="20">
        <v>1</v>
      </c>
      <c r="CH21" s="20">
        <v>1</v>
      </c>
      <c r="CI21" s="20">
        <v>1</v>
      </c>
      <c r="CJ21" s="20">
        <v>1</v>
      </c>
      <c r="CK21" s="20">
        <v>1</v>
      </c>
    </row>
    <row r="22" spans="2:89" ht="12.75">
      <c r="B22" t="s">
        <v>11</v>
      </c>
      <c r="C22" s="21"/>
      <c r="D22" s="5"/>
      <c r="E22" t="s">
        <v>12</v>
      </c>
      <c r="F22" s="22"/>
      <c r="G22" s="7"/>
      <c r="H22" t="s">
        <v>13</v>
      </c>
      <c r="I22" s="22"/>
      <c r="J22" s="7"/>
      <c r="K22" t="s">
        <v>14</v>
      </c>
      <c r="L22" s="22"/>
      <c r="M22" s="5"/>
      <c r="N22" t="s">
        <v>15</v>
      </c>
      <c r="O22" s="8"/>
      <c r="Q22" t="s">
        <v>17</v>
      </c>
      <c r="R22" s="8"/>
      <c r="T22" t="s">
        <v>19</v>
      </c>
      <c r="U22" s="6"/>
      <c r="V22" s="7"/>
      <c r="W22" t="s">
        <v>20</v>
      </c>
      <c r="X22" s="23"/>
      <c r="Y22" s="7"/>
      <c r="Z22" t="s">
        <v>21</v>
      </c>
      <c r="AA22" s="10"/>
      <c r="AB22" s="11"/>
      <c r="AC22" t="s">
        <v>22</v>
      </c>
      <c r="AD22" s="8"/>
      <c r="AI22" t="s">
        <v>24</v>
      </c>
      <c r="AJ22" s="12"/>
      <c r="AK22" s="5"/>
      <c r="AL22" t="s">
        <v>25</v>
      </c>
      <c r="AM22" s="13"/>
      <c r="AN22" s="7"/>
      <c r="AO22" t="s">
        <v>26</v>
      </c>
      <c r="AP22" s="13"/>
      <c r="AQ22" s="7"/>
      <c r="AR22" t="s">
        <v>27</v>
      </c>
      <c r="AS22" s="13"/>
      <c r="AT22" s="5"/>
      <c r="AU22" t="s">
        <v>28</v>
      </c>
      <c r="AV22" s="14"/>
      <c r="AX22" t="s">
        <v>29</v>
      </c>
      <c r="AY22" s="15"/>
      <c r="AZ22" s="16"/>
      <c r="BA22" t="s">
        <v>30</v>
      </c>
      <c r="BB22" s="13"/>
      <c r="BC22" s="7"/>
      <c r="BD22" t="s">
        <v>31</v>
      </c>
      <c r="BE22" s="17"/>
      <c r="BG22" t="s">
        <v>32</v>
      </c>
      <c r="BH22" s="18"/>
      <c r="BI22" s="11"/>
      <c r="BJ22" t="s">
        <v>33</v>
      </c>
      <c r="BK22" s="14"/>
      <c r="BM22" s="19">
        <f t="shared" si="0"/>
        <v>0</v>
      </c>
      <c r="BN22" t="s">
        <v>34</v>
      </c>
      <c r="BO22" t="s">
        <v>35</v>
      </c>
      <c r="BP22" s="19">
        <f t="shared" si="1"/>
        <v>0</v>
      </c>
      <c r="BQ22">
        <v>1</v>
      </c>
      <c r="BR22" s="20" t="str">
        <f>LOOKUP($BQ22,lc!$A$3:lc!A$14,lc!$B$3:lc!$B$14)</f>
        <v>Senior men</v>
      </c>
      <c r="BS22" s="20">
        <v>1</v>
      </c>
      <c r="BT22" s="20">
        <v>1</v>
      </c>
      <c r="BU22" s="20">
        <v>1</v>
      </c>
      <c r="BV22" s="20">
        <v>1</v>
      </c>
      <c r="BW22" s="20">
        <v>1</v>
      </c>
      <c r="BX22" s="20">
        <v>1</v>
      </c>
      <c r="BY22" s="20">
        <v>1</v>
      </c>
      <c r="BZ22" s="20">
        <v>1</v>
      </c>
      <c r="CA22" s="20">
        <v>1</v>
      </c>
      <c r="CB22" s="20">
        <v>1</v>
      </c>
      <c r="CC22" s="20">
        <v>1</v>
      </c>
      <c r="CD22" s="20">
        <v>1</v>
      </c>
      <c r="CE22" s="20">
        <v>1</v>
      </c>
      <c r="CF22" s="20">
        <v>1</v>
      </c>
      <c r="CG22" s="20">
        <v>1</v>
      </c>
      <c r="CH22" s="20">
        <v>1</v>
      </c>
      <c r="CI22" s="20">
        <v>1</v>
      </c>
      <c r="CJ22" s="20">
        <v>1</v>
      </c>
      <c r="CK22" s="20">
        <v>1</v>
      </c>
    </row>
    <row r="23" spans="2:89" ht="12.75">
      <c r="B23" t="s">
        <v>11</v>
      </c>
      <c r="C23" s="21"/>
      <c r="D23" s="5"/>
      <c r="E23" t="s">
        <v>12</v>
      </c>
      <c r="F23" s="22"/>
      <c r="G23" s="7"/>
      <c r="H23" t="s">
        <v>13</v>
      </c>
      <c r="I23" s="22"/>
      <c r="J23" s="7"/>
      <c r="K23" t="s">
        <v>14</v>
      </c>
      <c r="L23" s="22"/>
      <c r="M23" s="5"/>
      <c r="N23" t="s">
        <v>15</v>
      </c>
      <c r="O23" s="8"/>
      <c r="Q23" t="s">
        <v>17</v>
      </c>
      <c r="R23" s="8"/>
      <c r="T23" t="s">
        <v>19</v>
      </c>
      <c r="U23" s="6"/>
      <c r="V23" s="7"/>
      <c r="W23" t="s">
        <v>20</v>
      </c>
      <c r="X23" s="23"/>
      <c r="Y23" s="7"/>
      <c r="Z23" t="s">
        <v>21</v>
      </c>
      <c r="AA23" s="10"/>
      <c r="AB23" s="11"/>
      <c r="AC23" t="s">
        <v>22</v>
      </c>
      <c r="AD23" s="8"/>
      <c r="AI23" t="s">
        <v>24</v>
      </c>
      <c r="AJ23" s="12"/>
      <c r="AK23" s="5"/>
      <c r="AL23" t="s">
        <v>25</v>
      </c>
      <c r="AM23" s="13"/>
      <c r="AN23" s="7"/>
      <c r="AO23" t="s">
        <v>26</v>
      </c>
      <c r="AP23" s="13"/>
      <c r="AQ23" s="7"/>
      <c r="AR23" t="s">
        <v>27</v>
      </c>
      <c r="AS23" s="13"/>
      <c r="AT23" s="5"/>
      <c r="AU23" t="s">
        <v>28</v>
      </c>
      <c r="AV23" s="14"/>
      <c r="AX23" t="s">
        <v>29</v>
      </c>
      <c r="AY23" s="15"/>
      <c r="AZ23" s="16"/>
      <c r="BA23" t="s">
        <v>30</v>
      </c>
      <c r="BB23" s="13"/>
      <c r="BC23" s="7"/>
      <c r="BD23" t="s">
        <v>31</v>
      </c>
      <c r="BE23" s="17"/>
      <c r="BG23" t="s">
        <v>32</v>
      </c>
      <c r="BH23" s="18"/>
      <c r="BI23" s="11"/>
      <c r="BJ23" t="s">
        <v>33</v>
      </c>
      <c r="BK23" s="14"/>
      <c r="BM23" s="19">
        <f t="shared" si="0"/>
        <v>0</v>
      </c>
      <c r="BN23" t="s">
        <v>34</v>
      </c>
      <c r="BO23" t="s">
        <v>35</v>
      </c>
      <c r="BP23" s="19">
        <f t="shared" si="1"/>
        <v>0</v>
      </c>
      <c r="BQ23">
        <v>1</v>
      </c>
      <c r="BR23" s="20" t="str">
        <f>LOOKUP($BQ23,lc!$A$3:lc!A$14,lc!$B$3:lc!$B$14)</f>
        <v>Senior men</v>
      </c>
      <c r="BS23" s="20">
        <v>1</v>
      </c>
      <c r="BT23" s="20">
        <v>1</v>
      </c>
      <c r="BU23" s="20">
        <v>1</v>
      </c>
      <c r="BV23" s="20">
        <v>1</v>
      </c>
      <c r="BW23" s="20">
        <v>1</v>
      </c>
      <c r="BX23" s="20">
        <v>1</v>
      </c>
      <c r="BY23" s="20">
        <v>1</v>
      </c>
      <c r="BZ23" s="20">
        <v>1</v>
      </c>
      <c r="CA23" s="20">
        <v>1</v>
      </c>
      <c r="CB23" s="20">
        <v>1</v>
      </c>
      <c r="CC23" s="20">
        <v>1</v>
      </c>
      <c r="CD23" s="20">
        <v>1</v>
      </c>
      <c r="CE23" s="20">
        <v>1</v>
      </c>
      <c r="CF23" s="20">
        <v>1</v>
      </c>
      <c r="CG23" s="20">
        <v>1</v>
      </c>
      <c r="CH23" s="20">
        <v>1</v>
      </c>
      <c r="CI23" s="20">
        <v>1</v>
      </c>
      <c r="CJ23" s="20">
        <v>1</v>
      </c>
      <c r="CK23" s="20">
        <v>1</v>
      </c>
    </row>
    <row r="24" spans="1:89" ht="12.75">
      <c r="A24" s="24"/>
      <c r="B24" t="s">
        <v>11</v>
      </c>
      <c r="C24" s="4"/>
      <c r="D24" s="5"/>
      <c r="E24" t="s">
        <v>12</v>
      </c>
      <c r="F24" s="6"/>
      <c r="G24" s="7"/>
      <c r="H24" t="s">
        <v>13</v>
      </c>
      <c r="I24" s="6"/>
      <c r="J24" s="7"/>
      <c r="K24" t="s">
        <v>14</v>
      </c>
      <c r="L24" s="6"/>
      <c r="M24" s="5"/>
      <c r="N24" t="s">
        <v>15</v>
      </c>
      <c r="O24" s="8"/>
      <c r="Q24" t="s">
        <v>17</v>
      </c>
      <c r="R24" s="25"/>
      <c r="T24" t="s">
        <v>19</v>
      </c>
      <c r="U24" s="6"/>
      <c r="V24" s="7"/>
      <c r="W24" t="s">
        <v>20</v>
      </c>
      <c r="X24" s="9"/>
      <c r="Y24" s="7"/>
      <c r="Z24" t="s">
        <v>21</v>
      </c>
      <c r="AA24" s="10"/>
      <c r="AB24" s="11"/>
      <c r="AC24" t="s">
        <v>22</v>
      </c>
      <c r="AD24" s="25"/>
      <c r="AI24" t="s">
        <v>24</v>
      </c>
      <c r="AJ24" s="12"/>
      <c r="AK24" s="5"/>
      <c r="AL24" t="s">
        <v>25</v>
      </c>
      <c r="AM24" s="13"/>
      <c r="AN24" s="7"/>
      <c r="AO24" t="s">
        <v>26</v>
      </c>
      <c r="AP24" s="13"/>
      <c r="AQ24" s="7"/>
      <c r="AR24" t="s">
        <v>27</v>
      </c>
      <c r="AS24" s="13"/>
      <c r="AT24" s="5"/>
      <c r="AU24" t="s">
        <v>28</v>
      </c>
      <c r="AV24" s="14"/>
      <c r="AX24" t="s">
        <v>29</v>
      </c>
      <c r="AY24" s="15"/>
      <c r="AZ24" s="16"/>
      <c r="BA24" t="s">
        <v>30</v>
      </c>
      <c r="BB24" s="13"/>
      <c r="BC24" s="7"/>
      <c r="BD24" t="s">
        <v>31</v>
      </c>
      <c r="BE24" s="17"/>
      <c r="BG24" t="s">
        <v>32</v>
      </c>
      <c r="BH24" s="18"/>
      <c r="BI24" s="11"/>
      <c r="BJ24" t="s">
        <v>33</v>
      </c>
      <c r="BK24" s="14"/>
      <c r="BM24" s="19">
        <f t="shared" si="0"/>
        <v>0</v>
      </c>
      <c r="BN24" t="s">
        <v>34</v>
      </c>
      <c r="BO24" t="s">
        <v>35</v>
      </c>
      <c r="BP24" s="19">
        <f t="shared" si="1"/>
        <v>0</v>
      </c>
      <c r="BQ24">
        <v>2</v>
      </c>
      <c r="BR24" s="20" t="str">
        <f>LOOKUP($BQ24,lc!$A$3:lc!A$14,lc!$B$3:lc!$B$14)</f>
        <v>M35-39</v>
      </c>
      <c r="BS24" s="20">
        <v>1</v>
      </c>
      <c r="BT24" s="20">
        <v>1</v>
      </c>
      <c r="BU24" s="20">
        <v>1</v>
      </c>
      <c r="BV24" s="20">
        <v>1</v>
      </c>
      <c r="BW24" s="20">
        <v>1</v>
      </c>
      <c r="BX24" s="20">
        <v>1</v>
      </c>
      <c r="BY24" s="20">
        <v>1</v>
      </c>
      <c r="BZ24" s="20">
        <v>1</v>
      </c>
      <c r="CA24" s="20">
        <v>1</v>
      </c>
      <c r="CB24" s="20">
        <v>1</v>
      </c>
      <c r="CC24" s="20">
        <v>1</v>
      </c>
      <c r="CD24" s="20">
        <v>1</v>
      </c>
      <c r="CE24" s="20">
        <v>1</v>
      </c>
      <c r="CF24" s="20">
        <v>1</v>
      </c>
      <c r="CG24" s="20">
        <v>1</v>
      </c>
      <c r="CH24" s="20">
        <v>1</v>
      </c>
      <c r="CI24" s="20">
        <v>1</v>
      </c>
      <c r="CJ24" s="20">
        <v>1</v>
      </c>
      <c r="CK24" s="20">
        <v>1</v>
      </c>
    </row>
    <row r="25" spans="1:89" ht="12.75">
      <c r="A25" s="26"/>
      <c r="B25" t="s">
        <v>11</v>
      </c>
      <c r="C25" s="21"/>
      <c r="D25" s="5"/>
      <c r="E25" t="s">
        <v>12</v>
      </c>
      <c r="F25" s="22"/>
      <c r="G25" s="7"/>
      <c r="H25" t="s">
        <v>13</v>
      </c>
      <c r="I25" s="22"/>
      <c r="J25" s="7"/>
      <c r="K25" t="s">
        <v>14</v>
      </c>
      <c r="L25" s="22"/>
      <c r="M25" s="5"/>
      <c r="N25" t="s">
        <v>15</v>
      </c>
      <c r="O25" s="8"/>
      <c r="Q25" t="s">
        <v>17</v>
      </c>
      <c r="R25" s="25"/>
      <c r="T25" t="s">
        <v>19</v>
      </c>
      <c r="U25" s="6"/>
      <c r="V25" s="7"/>
      <c r="W25" t="s">
        <v>20</v>
      </c>
      <c r="X25" s="9"/>
      <c r="Y25" s="7"/>
      <c r="Z25" t="s">
        <v>21</v>
      </c>
      <c r="AA25" s="10"/>
      <c r="AB25" s="11"/>
      <c r="AC25" t="s">
        <v>22</v>
      </c>
      <c r="AD25" s="25"/>
      <c r="AI25" t="s">
        <v>24</v>
      </c>
      <c r="AJ25" s="12"/>
      <c r="AK25" s="5"/>
      <c r="AL25" t="s">
        <v>25</v>
      </c>
      <c r="AM25" s="13"/>
      <c r="AN25" s="7"/>
      <c r="AO25" t="s">
        <v>26</v>
      </c>
      <c r="AP25" s="13"/>
      <c r="AQ25" s="7"/>
      <c r="AR25" t="s">
        <v>27</v>
      </c>
      <c r="AS25" s="13"/>
      <c r="AT25" s="5"/>
      <c r="AU25" t="s">
        <v>28</v>
      </c>
      <c r="AV25" s="14"/>
      <c r="AX25" t="s">
        <v>29</v>
      </c>
      <c r="AY25" s="15"/>
      <c r="AZ25" s="16"/>
      <c r="BA25" t="s">
        <v>30</v>
      </c>
      <c r="BB25" s="13"/>
      <c r="BC25" s="7"/>
      <c r="BD25" t="s">
        <v>31</v>
      </c>
      <c r="BE25" s="17"/>
      <c r="BG25" t="s">
        <v>32</v>
      </c>
      <c r="BH25" s="18"/>
      <c r="BI25" s="11"/>
      <c r="BJ25" t="s">
        <v>33</v>
      </c>
      <c r="BK25" s="14"/>
      <c r="BM25" s="19">
        <f t="shared" si="0"/>
        <v>0</v>
      </c>
      <c r="BN25" t="s">
        <v>34</v>
      </c>
      <c r="BO25" t="s">
        <v>35</v>
      </c>
      <c r="BP25" s="19">
        <f t="shared" si="1"/>
        <v>0</v>
      </c>
      <c r="BQ25">
        <v>2</v>
      </c>
      <c r="BR25" s="20" t="str">
        <f>LOOKUP($BQ25,lc!$A$3:lc!A$14,lc!$B$3:lc!$B$14)</f>
        <v>M35-39</v>
      </c>
      <c r="BS25" s="20">
        <v>1</v>
      </c>
      <c r="BT25" s="20">
        <v>1</v>
      </c>
      <c r="BU25" s="20">
        <v>1</v>
      </c>
      <c r="BV25" s="20">
        <v>1</v>
      </c>
      <c r="BW25" s="20">
        <v>1</v>
      </c>
      <c r="BX25" s="20">
        <v>1</v>
      </c>
      <c r="BY25" s="20">
        <v>1</v>
      </c>
      <c r="BZ25" s="20">
        <v>1</v>
      </c>
      <c r="CA25" s="20">
        <v>1</v>
      </c>
      <c r="CB25" s="20">
        <v>1</v>
      </c>
      <c r="CC25" s="20">
        <v>1</v>
      </c>
      <c r="CD25" s="20">
        <v>1</v>
      </c>
      <c r="CE25" s="20">
        <v>1</v>
      </c>
      <c r="CF25" s="20">
        <v>1</v>
      </c>
      <c r="CG25" s="20">
        <v>1</v>
      </c>
      <c r="CH25" s="20">
        <v>1</v>
      </c>
      <c r="CI25" s="20">
        <v>1</v>
      </c>
      <c r="CJ25" s="20">
        <v>1</v>
      </c>
      <c r="CK25" s="20">
        <v>1</v>
      </c>
    </row>
    <row r="26" spans="1:89" ht="12.75">
      <c r="A26" s="26"/>
      <c r="B26" t="s">
        <v>11</v>
      </c>
      <c r="C26" s="21"/>
      <c r="D26" s="5"/>
      <c r="E26" t="s">
        <v>12</v>
      </c>
      <c r="F26" s="22"/>
      <c r="G26" s="7"/>
      <c r="H26" t="s">
        <v>13</v>
      </c>
      <c r="I26" s="22"/>
      <c r="J26" s="7"/>
      <c r="K26" t="s">
        <v>14</v>
      </c>
      <c r="L26" s="22"/>
      <c r="M26" s="5"/>
      <c r="N26" t="s">
        <v>15</v>
      </c>
      <c r="O26" s="8"/>
      <c r="Q26" t="s">
        <v>17</v>
      </c>
      <c r="R26" s="25"/>
      <c r="T26" t="s">
        <v>19</v>
      </c>
      <c r="U26" s="6"/>
      <c r="V26" s="7"/>
      <c r="W26" t="s">
        <v>20</v>
      </c>
      <c r="X26" s="9"/>
      <c r="Y26" s="7"/>
      <c r="Z26" t="s">
        <v>21</v>
      </c>
      <c r="AA26" s="10"/>
      <c r="AB26" s="11"/>
      <c r="AC26" t="s">
        <v>22</v>
      </c>
      <c r="AD26" s="25"/>
      <c r="AI26" t="s">
        <v>24</v>
      </c>
      <c r="AJ26" s="12"/>
      <c r="AK26" s="5"/>
      <c r="AL26" t="s">
        <v>25</v>
      </c>
      <c r="AM26" s="13"/>
      <c r="AN26" s="7"/>
      <c r="AO26" t="s">
        <v>26</v>
      </c>
      <c r="AP26" s="13"/>
      <c r="AQ26" s="7"/>
      <c r="AR26" t="s">
        <v>27</v>
      </c>
      <c r="AS26" s="13"/>
      <c r="AT26" s="5"/>
      <c r="AU26" t="s">
        <v>28</v>
      </c>
      <c r="AV26" s="14"/>
      <c r="AX26" t="s">
        <v>29</v>
      </c>
      <c r="AY26" s="15"/>
      <c r="AZ26" s="16"/>
      <c r="BA26" t="s">
        <v>30</v>
      </c>
      <c r="BB26" s="13"/>
      <c r="BC26" s="7"/>
      <c r="BD26" t="s">
        <v>31</v>
      </c>
      <c r="BE26" s="17"/>
      <c r="BG26" t="s">
        <v>32</v>
      </c>
      <c r="BH26" s="18"/>
      <c r="BI26" s="11"/>
      <c r="BJ26" t="s">
        <v>33</v>
      </c>
      <c r="BK26" s="14"/>
      <c r="BM26" s="19">
        <f t="shared" si="0"/>
        <v>0</v>
      </c>
      <c r="BN26" t="s">
        <v>34</v>
      </c>
      <c r="BO26" t="s">
        <v>35</v>
      </c>
      <c r="BP26" s="19">
        <f t="shared" si="1"/>
        <v>0</v>
      </c>
      <c r="BQ26">
        <v>2</v>
      </c>
      <c r="BR26" s="20" t="str">
        <f>LOOKUP($BQ26,lc!$A$3:lc!A$14,lc!$B$3:lc!$B$14)</f>
        <v>M35-39</v>
      </c>
      <c r="BS26" s="20">
        <v>1</v>
      </c>
      <c r="BT26" s="20">
        <v>1</v>
      </c>
      <c r="BU26" s="20">
        <v>1</v>
      </c>
      <c r="BV26" s="20">
        <v>1</v>
      </c>
      <c r="BW26" s="20">
        <v>1</v>
      </c>
      <c r="BX26" s="20">
        <v>1</v>
      </c>
      <c r="BY26" s="20">
        <v>1</v>
      </c>
      <c r="BZ26" s="20">
        <v>1</v>
      </c>
      <c r="CA26" s="20">
        <v>1</v>
      </c>
      <c r="CB26" s="20">
        <v>1</v>
      </c>
      <c r="CC26" s="20">
        <v>1</v>
      </c>
      <c r="CD26" s="20">
        <v>1</v>
      </c>
      <c r="CE26" s="20">
        <v>1</v>
      </c>
      <c r="CF26" s="20">
        <v>1</v>
      </c>
      <c r="CG26" s="20">
        <v>1</v>
      </c>
      <c r="CH26" s="20">
        <v>1</v>
      </c>
      <c r="CI26" s="20">
        <v>1</v>
      </c>
      <c r="CJ26" s="20">
        <v>1</v>
      </c>
      <c r="CK26" s="20">
        <v>1</v>
      </c>
    </row>
    <row r="27" spans="1:89" ht="12.75">
      <c r="A27" s="26"/>
      <c r="B27" t="s">
        <v>11</v>
      </c>
      <c r="C27" s="21"/>
      <c r="D27" s="5"/>
      <c r="E27" t="s">
        <v>12</v>
      </c>
      <c r="F27" s="22"/>
      <c r="G27" s="7"/>
      <c r="H27" t="s">
        <v>13</v>
      </c>
      <c r="I27" s="22"/>
      <c r="J27" s="7"/>
      <c r="K27" t="s">
        <v>14</v>
      </c>
      <c r="L27" s="22"/>
      <c r="M27" s="5"/>
      <c r="N27" t="s">
        <v>15</v>
      </c>
      <c r="O27" s="8"/>
      <c r="Q27" t="s">
        <v>17</v>
      </c>
      <c r="R27" s="25"/>
      <c r="T27" t="s">
        <v>19</v>
      </c>
      <c r="U27" s="6"/>
      <c r="V27" s="7"/>
      <c r="W27" t="s">
        <v>20</v>
      </c>
      <c r="X27" s="9"/>
      <c r="Y27" s="7"/>
      <c r="Z27" t="s">
        <v>21</v>
      </c>
      <c r="AA27" s="10"/>
      <c r="AB27" s="11"/>
      <c r="AC27" t="s">
        <v>22</v>
      </c>
      <c r="AD27" s="25"/>
      <c r="AI27" t="s">
        <v>24</v>
      </c>
      <c r="AJ27" s="12"/>
      <c r="AK27" s="5"/>
      <c r="AL27" t="s">
        <v>25</v>
      </c>
      <c r="AM27" s="13"/>
      <c r="AN27" s="7"/>
      <c r="AO27" t="s">
        <v>26</v>
      </c>
      <c r="AP27" s="13"/>
      <c r="AQ27" s="7"/>
      <c r="AR27" t="s">
        <v>27</v>
      </c>
      <c r="AS27" s="13"/>
      <c r="AT27" s="5"/>
      <c r="AU27" t="s">
        <v>28</v>
      </c>
      <c r="AV27" s="14"/>
      <c r="AX27" t="s">
        <v>29</v>
      </c>
      <c r="AY27" s="15"/>
      <c r="AZ27" s="16"/>
      <c r="BA27" t="s">
        <v>30</v>
      </c>
      <c r="BB27" s="13"/>
      <c r="BC27" s="7"/>
      <c r="BD27" t="s">
        <v>31</v>
      </c>
      <c r="BE27" s="17"/>
      <c r="BG27" t="s">
        <v>32</v>
      </c>
      <c r="BH27" s="18"/>
      <c r="BI27" s="11"/>
      <c r="BJ27" t="s">
        <v>33</v>
      </c>
      <c r="BK27" s="14"/>
      <c r="BM27" s="19">
        <f t="shared" si="0"/>
        <v>0</v>
      </c>
      <c r="BN27" t="s">
        <v>34</v>
      </c>
      <c r="BO27" t="s">
        <v>35</v>
      </c>
      <c r="BP27" s="19">
        <f t="shared" si="1"/>
        <v>0</v>
      </c>
      <c r="BQ27">
        <v>2</v>
      </c>
      <c r="BR27" s="20" t="str">
        <f>LOOKUP($BQ27,lc!$A$3:lc!A$14,lc!$B$3:lc!$B$14)</f>
        <v>M35-39</v>
      </c>
      <c r="BS27" s="20">
        <v>1</v>
      </c>
      <c r="BT27" s="20">
        <v>1</v>
      </c>
      <c r="BU27" s="20">
        <v>1</v>
      </c>
      <c r="BV27" s="20">
        <v>1</v>
      </c>
      <c r="BW27" s="20">
        <v>1</v>
      </c>
      <c r="BX27" s="20">
        <v>1</v>
      </c>
      <c r="BY27" s="20">
        <v>1</v>
      </c>
      <c r="BZ27" s="20">
        <v>1</v>
      </c>
      <c r="CA27" s="20">
        <v>1</v>
      </c>
      <c r="CB27" s="20">
        <v>1</v>
      </c>
      <c r="CC27" s="20">
        <v>1</v>
      </c>
      <c r="CD27" s="20">
        <v>1</v>
      </c>
      <c r="CE27" s="20">
        <v>1</v>
      </c>
      <c r="CF27" s="20">
        <v>1</v>
      </c>
      <c r="CG27" s="20">
        <v>1</v>
      </c>
      <c r="CH27" s="20">
        <v>1</v>
      </c>
      <c r="CI27" s="20">
        <v>1</v>
      </c>
      <c r="CJ27" s="20">
        <v>1</v>
      </c>
      <c r="CK27" s="20">
        <v>1</v>
      </c>
    </row>
    <row r="28" spans="1:89" ht="12.75">
      <c r="A28" s="26"/>
      <c r="B28" t="s">
        <v>11</v>
      </c>
      <c r="C28" s="21"/>
      <c r="D28" s="5"/>
      <c r="E28" t="s">
        <v>12</v>
      </c>
      <c r="F28" s="22"/>
      <c r="G28" s="7"/>
      <c r="H28" t="s">
        <v>13</v>
      </c>
      <c r="I28" s="22"/>
      <c r="J28" s="7"/>
      <c r="K28" t="s">
        <v>14</v>
      </c>
      <c r="L28" s="22"/>
      <c r="M28" s="5"/>
      <c r="N28" t="s">
        <v>15</v>
      </c>
      <c r="O28" s="8"/>
      <c r="Q28" t="s">
        <v>17</v>
      </c>
      <c r="R28" s="25"/>
      <c r="T28" t="s">
        <v>19</v>
      </c>
      <c r="U28" s="6"/>
      <c r="V28" s="7"/>
      <c r="W28" t="s">
        <v>20</v>
      </c>
      <c r="X28" s="9"/>
      <c r="Y28" s="7"/>
      <c r="Z28" t="s">
        <v>21</v>
      </c>
      <c r="AA28" s="10"/>
      <c r="AB28" s="11"/>
      <c r="AC28" t="s">
        <v>22</v>
      </c>
      <c r="AD28" s="25"/>
      <c r="AI28" t="s">
        <v>24</v>
      </c>
      <c r="AJ28" s="12"/>
      <c r="AK28" s="5"/>
      <c r="AL28" t="s">
        <v>25</v>
      </c>
      <c r="AM28" s="13"/>
      <c r="AN28" s="7"/>
      <c r="AO28" t="s">
        <v>26</v>
      </c>
      <c r="AP28" s="13"/>
      <c r="AQ28" s="7"/>
      <c r="AR28" t="s">
        <v>27</v>
      </c>
      <c r="AS28" s="13"/>
      <c r="AT28" s="5"/>
      <c r="AU28" t="s">
        <v>28</v>
      </c>
      <c r="AV28" s="14"/>
      <c r="AX28" t="s">
        <v>29</v>
      </c>
      <c r="AY28" s="15"/>
      <c r="AZ28" s="16"/>
      <c r="BA28" t="s">
        <v>30</v>
      </c>
      <c r="BB28" s="13"/>
      <c r="BC28" s="7"/>
      <c r="BD28" t="s">
        <v>31</v>
      </c>
      <c r="BE28" s="17"/>
      <c r="BG28" t="s">
        <v>32</v>
      </c>
      <c r="BH28" s="18"/>
      <c r="BI28" s="11"/>
      <c r="BJ28" t="s">
        <v>33</v>
      </c>
      <c r="BK28" s="14"/>
      <c r="BM28" s="19">
        <f t="shared" si="0"/>
        <v>0</v>
      </c>
      <c r="BN28" t="s">
        <v>34</v>
      </c>
      <c r="BO28" t="s">
        <v>35</v>
      </c>
      <c r="BP28" s="19">
        <f t="shared" si="1"/>
        <v>0</v>
      </c>
      <c r="BQ28">
        <v>2</v>
      </c>
      <c r="BR28" s="20" t="str">
        <f>LOOKUP($BQ28,lc!$A$3:lc!A$14,lc!$B$3:lc!$B$14)</f>
        <v>M35-39</v>
      </c>
      <c r="BS28" s="20">
        <v>1</v>
      </c>
      <c r="BT28" s="20">
        <v>1</v>
      </c>
      <c r="BU28" s="20">
        <v>1</v>
      </c>
      <c r="BV28" s="20">
        <v>1</v>
      </c>
      <c r="BW28" s="20">
        <v>1</v>
      </c>
      <c r="BX28" s="20">
        <v>1</v>
      </c>
      <c r="BY28" s="20">
        <v>1</v>
      </c>
      <c r="BZ28" s="20">
        <v>1</v>
      </c>
      <c r="CA28" s="20">
        <v>1</v>
      </c>
      <c r="CB28" s="20">
        <v>1</v>
      </c>
      <c r="CC28" s="20">
        <v>1</v>
      </c>
      <c r="CD28" s="20">
        <v>1</v>
      </c>
      <c r="CE28" s="20">
        <v>1</v>
      </c>
      <c r="CF28" s="20">
        <v>1</v>
      </c>
      <c r="CG28" s="20">
        <v>1</v>
      </c>
      <c r="CH28" s="20">
        <v>1</v>
      </c>
      <c r="CI28" s="20">
        <v>1</v>
      </c>
      <c r="CJ28" s="20">
        <v>1</v>
      </c>
      <c r="CK28" s="20">
        <v>1</v>
      </c>
    </row>
    <row r="29" spans="1:89" ht="12.75">
      <c r="A29" s="26"/>
      <c r="B29" t="s">
        <v>11</v>
      </c>
      <c r="C29" s="21"/>
      <c r="D29" s="5"/>
      <c r="E29" t="s">
        <v>12</v>
      </c>
      <c r="F29" s="22"/>
      <c r="G29" s="7"/>
      <c r="H29" t="s">
        <v>13</v>
      </c>
      <c r="I29" s="22"/>
      <c r="J29" s="7"/>
      <c r="K29" t="s">
        <v>14</v>
      </c>
      <c r="L29" s="22"/>
      <c r="M29" s="5"/>
      <c r="N29" t="s">
        <v>15</v>
      </c>
      <c r="O29" s="8"/>
      <c r="Q29" t="s">
        <v>17</v>
      </c>
      <c r="R29" s="25"/>
      <c r="T29" t="s">
        <v>19</v>
      </c>
      <c r="U29" s="6"/>
      <c r="V29" s="7"/>
      <c r="W29" t="s">
        <v>20</v>
      </c>
      <c r="X29" s="9"/>
      <c r="Y29" s="7"/>
      <c r="Z29" t="s">
        <v>21</v>
      </c>
      <c r="AA29" s="10"/>
      <c r="AB29" s="11"/>
      <c r="AC29" t="s">
        <v>22</v>
      </c>
      <c r="AD29" s="25"/>
      <c r="AI29" t="s">
        <v>24</v>
      </c>
      <c r="AJ29" s="12"/>
      <c r="AK29" s="5"/>
      <c r="AL29" t="s">
        <v>25</v>
      </c>
      <c r="AM29" s="13"/>
      <c r="AN29" s="7"/>
      <c r="AO29" t="s">
        <v>26</v>
      </c>
      <c r="AP29" s="13"/>
      <c r="AQ29" s="7"/>
      <c r="AR29" t="s">
        <v>27</v>
      </c>
      <c r="AS29" s="13"/>
      <c r="AT29" s="5"/>
      <c r="AU29" t="s">
        <v>28</v>
      </c>
      <c r="AV29" s="14"/>
      <c r="AX29" t="s">
        <v>29</v>
      </c>
      <c r="AY29" s="15"/>
      <c r="AZ29" s="16"/>
      <c r="BA29" t="s">
        <v>30</v>
      </c>
      <c r="BB29" s="13"/>
      <c r="BC29" s="7"/>
      <c r="BD29" t="s">
        <v>31</v>
      </c>
      <c r="BE29" s="17"/>
      <c r="BG29" t="s">
        <v>32</v>
      </c>
      <c r="BH29" s="18"/>
      <c r="BI29" s="11"/>
      <c r="BJ29" t="s">
        <v>33</v>
      </c>
      <c r="BK29" s="14"/>
      <c r="BM29" s="19">
        <f t="shared" si="0"/>
        <v>0</v>
      </c>
      <c r="BN29" t="s">
        <v>34</v>
      </c>
      <c r="BO29" t="s">
        <v>35</v>
      </c>
      <c r="BP29" s="19">
        <f t="shared" si="1"/>
        <v>0</v>
      </c>
      <c r="BQ29">
        <v>2</v>
      </c>
      <c r="BR29" s="20" t="str">
        <f>LOOKUP($BQ29,lc!$A$3:lc!A$14,lc!$B$3:lc!$B$14)</f>
        <v>M35-39</v>
      </c>
      <c r="BS29" s="20">
        <v>1</v>
      </c>
      <c r="BT29" s="20">
        <v>1</v>
      </c>
      <c r="BU29" s="20">
        <v>1</v>
      </c>
      <c r="BV29" s="20">
        <v>1</v>
      </c>
      <c r="BW29" s="20">
        <v>1</v>
      </c>
      <c r="BX29" s="20">
        <v>1</v>
      </c>
      <c r="BY29" s="20">
        <v>1</v>
      </c>
      <c r="BZ29" s="20">
        <v>1</v>
      </c>
      <c r="CA29" s="20">
        <v>1</v>
      </c>
      <c r="CB29" s="20">
        <v>1</v>
      </c>
      <c r="CC29" s="20">
        <v>1</v>
      </c>
      <c r="CD29" s="20">
        <v>1</v>
      </c>
      <c r="CE29" s="20">
        <v>1</v>
      </c>
      <c r="CF29" s="20">
        <v>1</v>
      </c>
      <c r="CG29" s="20">
        <v>1</v>
      </c>
      <c r="CH29" s="20">
        <v>1</v>
      </c>
      <c r="CI29" s="20">
        <v>1</v>
      </c>
      <c r="CJ29" s="20">
        <v>1</v>
      </c>
      <c r="CK29" s="20">
        <v>1</v>
      </c>
    </row>
    <row r="30" spans="2:89" ht="12.75">
      <c r="B30" t="s">
        <v>11</v>
      </c>
      <c r="C30" s="4"/>
      <c r="D30" s="5"/>
      <c r="E30" t="s">
        <v>12</v>
      </c>
      <c r="F30" s="6"/>
      <c r="G30" s="7"/>
      <c r="H30" t="s">
        <v>13</v>
      </c>
      <c r="I30" s="6"/>
      <c r="J30" s="7"/>
      <c r="K30" t="s">
        <v>14</v>
      </c>
      <c r="L30" s="6"/>
      <c r="M30" s="5"/>
      <c r="N30" t="s">
        <v>15</v>
      </c>
      <c r="O30" s="25"/>
      <c r="Q30" t="s">
        <v>17</v>
      </c>
      <c r="R30" s="25"/>
      <c r="T30" t="s">
        <v>19</v>
      </c>
      <c r="U30" s="6"/>
      <c r="V30" s="7"/>
      <c r="W30" t="s">
        <v>20</v>
      </c>
      <c r="X30" s="9"/>
      <c r="Y30" s="7"/>
      <c r="Z30" t="s">
        <v>21</v>
      </c>
      <c r="AA30" s="10"/>
      <c r="AB30" s="11"/>
      <c r="AC30" t="s">
        <v>22</v>
      </c>
      <c r="AD30" s="25"/>
      <c r="AI30" t="s">
        <v>24</v>
      </c>
      <c r="AJ30" s="12"/>
      <c r="AK30" s="5"/>
      <c r="AL30" t="s">
        <v>25</v>
      </c>
      <c r="AM30" s="13"/>
      <c r="AN30" s="7"/>
      <c r="AO30" t="s">
        <v>26</v>
      </c>
      <c r="AP30" s="13"/>
      <c r="AQ30" s="7"/>
      <c r="AR30" t="s">
        <v>27</v>
      </c>
      <c r="AS30" s="13"/>
      <c r="AT30" s="5"/>
      <c r="AU30" t="s">
        <v>28</v>
      </c>
      <c r="AV30" s="14"/>
      <c r="AX30" t="s">
        <v>29</v>
      </c>
      <c r="AY30" s="15"/>
      <c r="AZ30" s="16"/>
      <c r="BA30" t="s">
        <v>30</v>
      </c>
      <c r="BB30" s="13"/>
      <c r="BC30" s="7"/>
      <c r="BD30" t="s">
        <v>31</v>
      </c>
      <c r="BE30" s="17"/>
      <c r="BG30" t="s">
        <v>32</v>
      </c>
      <c r="BH30" s="18"/>
      <c r="BI30" s="11"/>
      <c r="BJ30" t="s">
        <v>33</v>
      </c>
      <c r="BK30" s="14"/>
      <c r="BM30" s="19">
        <f t="shared" si="0"/>
        <v>0</v>
      </c>
      <c r="BN30" t="s">
        <v>34</v>
      </c>
      <c r="BO30" t="s">
        <v>35</v>
      </c>
      <c r="BP30" s="19">
        <f t="shared" si="1"/>
        <v>0</v>
      </c>
      <c r="BQ30">
        <v>2</v>
      </c>
      <c r="BR30" s="20" t="str">
        <f>LOOKUP($BQ30,lc!$A$3:lc!A$14,lc!$B$3:lc!$B$14)</f>
        <v>M35-39</v>
      </c>
      <c r="BS30" s="20">
        <v>1</v>
      </c>
      <c r="BT30" s="20">
        <v>1</v>
      </c>
      <c r="BU30" s="20">
        <v>1</v>
      </c>
      <c r="BV30" s="20">
        <v>1</v>
      </c>
      <c r="BW30" s="20">
        <v>1</v>
      </c>
      <c r="BX30" s="20">
        <v>1</v>
      </c>
      <c r="BY30" s="20">
        <v>1</v>
      </c>
      <c r="BZ30" s="20">
        <v>1</v>
      </c>
      <c r="CA30" s="20">
        <v>1</v>
      </c>
      <c r="CB30" s="20">
        <v>1</v>
      </c>
      <c r="CC30" s="20">
        <v>1</v>
      </c>
      <c r="CD30" s="20">
        <v>1</v>
      </c>
      <c r="CE30" s="20">
        <v>1</v>
      </c>
      <c r="CF30" s="20">
        <v>1</v>
      </c>
      <c r="CG30" s="20">
        <v>1</v>
      </c>
      <c r="CH30" s="20">
        <v>1</v>
      </c>
      <c r="CI30" s="20">
        <v>1</v>
      </c>
      <c r="CJ30" s="20">
        <v>1</v>
      </c>
      <c r="CK30" s="20">
        <v>1</v>
      </c>
    </row>
    <row r="31" spans="2:89" ht="12.75">
      <c r="B31" t="s">
        <v>11</v>
      </c>
      <c r="C31" s="4"/>
      <c r="D31" s="5"/>
      <c r="E31" t="s">
        <v>12</v>
      </c>
      <c r="F31" s="6"/>
      <c r="G31" s="7"/>
      <c r="H31" t="s">
        <v>13</v>
      </c>
      <c r="I31" s="6"/>
      <c r="J31" s="7"/>
      <c r="K31" t="s">
        <v>14</v>
      </c>
      <c r="L31" s="6"/>
      <c r="M31" s="5"/>
      <c r="N31" t="s">
        <v>15</v>
      </c>
      <c r="O31" s="25"/>
      <c r="Q31" t="s">
        <v>17</v>
      </c>
      <c r="R31" s="25"/>
      <c r="T31" t="s">
        <v>19</v>
      </c>
      <c r="U31" s="6"/>
      <c r="V31" s="7"/>
      <c r="W31" t="s">
        <v>20</v>
      </c>
      <c r="X31" s="9"/>
      <c r="Y31" s="7"/>
      <c r="Z31" t="s">
        <v>21</v>
      </c>
      <c r="AA31" s="10"/>
      <c r="AB31" s="11"/>
      <c r="AC31" t="s">
        <v>22</v>
      </c>
      <c r="AD31" s="25"/>
      <c r="AI31" t="s">
        <v>24</v>
      </c>
      <c r="AJ31" s="12"/>
      <c r="AK31" s="5"/>
      <c r="AL31" t="s">
        <v>25</v>
      </c>
      <c r="AM31" s="13"/>
      <c r="AN31" s="7"/>
      <c r="AO31" t="s">
        <v>26</v>
      </c>
      <c r="AP31" s="13"/>
      <c r="AQ31" s="7"/>
      <c r="AR31" t="s">
        <v>27</v>
      </c>
      <c r="AS31" s="13"/>
      <c r="AT31" s="5"/>
      <c r="AU31" t="s">
        <v>28</v>
      </c>
      <c r="AV31" s="14"/>
      <c r="AX31" t="s">
        <v>29</v>
      </c>
      <c r="AY31" s="15"/>
      <c r="AZ31" s="16"/>
      <c r="BA31" t="s">
        <v>30</v>
      </c>
      <c r="BB31" s="13"/>
      <c r="BC31" s="7"/>
      <c r="BD31" t="s">
        <v>31</v>
      </c>
      <c r="BE31" s="17"/>
      <c r="BG31" t="s">
        <v>32</v>
      </c>
      <c r="BH31" s="18"/>
      <c r="BI31" s="11"/>
      <c r="BJ31" t="s">
        <v>33</v>
      </c>
      <c r="BK31" s="14"/>
      <c r="BM31" s="19">
        <f t="shared" si="0"/>
        <v>0</v>
      </c>
      <c r="BN31" t="s">
        <v>34</v>
      </c>
      <c r="BO31" t="s">
        <v>35</v>
      </c>
      <c r="BP31" s="19">
        <f t="shared" si="1"/>
        <v>0</v>
      </c>
      <c r="BQ31">
        <v>1</v>
      </c>
      <c r="BR31" s="20" t="str">
        <f>LOOKUP($BQ31,lc!$A$3:lc!A$14,lc!$B$3:lc!$B$14)</f>
        <v>Senior men</v>
      </c>
      <c r="BS31" s="20">
        <v>1</v>
      </c>
      <c r="BT31" s="20">
        <v>1</v>
      </c>
      <c r="BU31" s="20">
        <v>1</v>
      </c>
      <c r="BV31" s="20">
        <v>1</v>
      </c>
      <c r="BW31" s="20">
        <v>1</v>
      </c>
      <c r="BX31" s="20">
        <v>1</v>
      </c>
      <c r="BY31" s="20">
        <v>1</v>
      </c>
      <c r="BZ31" s="20">
        <v>1</v>
      </c>
      <c r="CA31" s="20">
        <v>1</v>
      </c>
      <c r="CB31" s="20">
        <v>1</v>
      </c>
      <c r="CC31" s="20">
        <v>1</v>
      </c>
      <c r="CD31" s="20">
        <v>1</v>
      </c>
      <c r="CE31" s="20">
        <v>1</v>
      </c>
      <c r="CF31" s="20">
        <v>1</v>
      </c>
      <c r="CG31" s="20">
        <v>1</v>
      </c>
      <c r="CH31" s="20">
        <v>1</v>
      </c>
      <c r="CI31" s="20">
        <v>1</v>
      </c>
      <c r="CJ31" s="20">
        <v>1</v>
      </c>
      <c r="CK31" s="20">
        <v>1</v>
      </c>
    </row>
    <row r="32" spans="2:89" ht="12.75">
      <c r="B32" t="s">
        <v>11</v>
      </c>
      <c r="C32" s="4"/>
      <c r="D32" s="5"/>
      <c r="E32" t="s">
        <v>12</v>
      </c>
      <c r="F32" s="6"/>
      <c r="G32" s="7"/>
      <c r="H32" t="s">
        <v>13</v>
      </c>
      <c r="I32" s="6"/>
      <c r="J32" s="7"/>
      <c r="K32" t="s">
        <v>14</v>
      </c>
      <c r="L32" s="6"/>
      <c r="M32" s="5"/>
      <c r="N32" t="s">
        <v>15</v>
      </c>
      <c r="O32" s="25"/>
      <c r="Q32" t="s">
        <v>17</v>
      </c>
      <c r="R32" s="25"/>
      <c r="T32" t="s">
        <v>19</v>
      </c>
      <c r="U32" s="6"/>
      <c r="V32" s="7"/>
      <c r="W32" t="s">
        <v>20</v>
      </c>
      <c r="X32" s="9"/>
      <c r="Y32" s="7"/>
      <c r="Z32" t="s">
        <v>21</v>
      </c>
      <c r="AA32" s="10"/>
      <c r="AB32" s="11"/>
      <c r="AC32" t="s">
        <v>22</v>
      </c>
      <c r="AD32" s="25"/>
      <c r="AI32" t="s">
        <v>24</v>
      </c>
      <c r="AJ32" s="12"/>
      <c r="AK32" s="5"/>
      <c r="AL32" t="s">
        <v>25</v>
      </c>
      <c r="AM32" s="13"/>
      <c r="AN32" s="7"/>
      <c r="AO32" t="s">
        <v>26</v>
      </c>
      <c r="AP32" s="13"/>
      <c r="AQ32" s="7"/>
      <c r="AR32" t="s">
        <v>27</v>
      </c>
      <c r="AS32" s="13"/>
      <c r="AT32" s="5"/>
      <c r="AU32" t="s">
        <v>28</v>
      </c>
      <c r="AV32" s="14"/>
      <c r="AX32" t="s">
        <v>29</v>
      </c>
      <c r="AY32" s="15"/>
      <c r="AZ32" s="16"/>
      <c r="BA32" t="s">
        <v>30</v>
      </c>
      <c r="BB32" s="13"/>
      <c r="BC32" s="7"/>
      <c r="BD32" t="s">
        <v>31</v>
      </c>
      <c r="BE32" s="17"/>
      <c r="BG32" t="s">
        <v>32</v>
      </c>
      <c r="BH32" s="18"/>
      <c r="BI32" s="11"/>
      <c r="BJ32" t="s">
        <v>33</v>
      </c>
      <c r="BK32" s="14"/>
      <c r="BM32" s="19">
        <f t="shared" si="0"/>
        <v>0</v>
      </c>
      <c r="BN32" t="s">
        <v>34</v>
      </c>
      <c r="BO32" t="s">
        <v>35</v>
      </c>
      <c r="BP32" s="19">
        <f t="shared" si="1"/>
        <v>0</v>
      </c>
      <c r="BQ32">
        <v>1</v>
      </c>
      <c r="BR32" s="20" t="str">
        <f>LOOKUP($BQ32,lc!$A$3:lc!A$14,lc!$B$3:lc!$B$14)</f>
        <v>Senior men</v>
      </c>
      <c r="BS32" s="20">
        <v>1</v>
      </c>
      <c r="BT32" s="20">
        <v>1</v>
      </c>
      <c r="BU32" s="20">
        <v>1</v>
      </c>
      <c r="BV32" s="20">
        <v>1</v>
      </c>
      <c r="BW32" s="20">
        <v>1</v>
      </c>
      <c r="BX32" s="20">
        <v>1</v>
      </c>
      <c r="BY32" s="20">
        <v>1</v>
      </c>
      <c r="BZ32" s="20">
        <v>1</v>
      </c>
      <c r="CA32" s="20">
        <v>1</v>
      </c>
      <c r="CB32" s="20">
        <v>1</v>
      </c>
      <c r="CC32" s="20">
        <v>1</v>
      </c>
      <c r="CD32" s="20">
        <v>1</v>
      </c>
      <c r="CE32" s="20">
        <v>1</v>
      </c>
      <c r="CF32" s="20">
        <v>1</v>
      </c>
      <c r="CG32" s="20">
        <v>1</v>
      </c>
      <c r="CH32" s="20">
        <v>1</v>
      </c>
      <c r="CI32" s="20">
        <v>1</v>
      </c>
      <c r="CJ32" s="20">
        <v>1</v>
      </c>
      <c r="CK32" s="20">
        <v>1</v>
      </c>
    </row>
    <row r="33" spans="2:89" ht="12.75">
      <c r="B33" t="s">
        <v>11</v>
      </c>
      <c r="C33" s="4"/>
      <c r="D33" s="5"/>
      <c r="E33" t="s">
        <v>12</v>
      </c>
      <c r="F33" s="6"/>
      <c r="G33" s="7"/>
      <c r="H33" t="s">
        <v>13</v>
      </c>
      <c r="I33" s="6"/>
      <c r="J33" s="7"/>
      <c r="K33" t="s">
        <v>14</v>
      </c>
      <c r="L33" s="6"/>
      <c r="M33" s="5"/>
      <c r="N33" t="s">
        <v>15</v>
      </c>
      <c r="O33" s="25"/>
      <c r="Q33" t="s">
        <v>17</v>
      </c>
      <c r="R33" s="25"/>
      <c r="T33" t="s">
        <v>19</v>
      </c>
      <c r="U33" s="6"/>
      <c r="V33" s="7"/>
      <c r="W33" t="s">
        <v>20</v>
      </c>
      <c r="X33" s="9"/>
      <c r="Y33" s="7"/>
      <c r="Z33" t="s">
        <v>21</v>
      </c>
      <c r="AA33" s="10"/>
      <c r="AB33" s="11"/>
      <c r="AC33" t="s">
        <v>22</v>
      </c>
      <c r="AD33" s="25"/>
      <c r="AI33" t="s">
        <v>24</v>
      </c>
      <c r="AJ33" s="12"/>
      <c r="AK33" s="5"/>
      <c r="AL33" t="s">
        <v>25</v>
      </c>
      <c r="AM33" s="13"/>
      <c r="AN33" s="7"/>
      <c r="AO33" t="s">
        <v>26</v>
      </c>
      <c r="AP33" s="13"/>
      <c r="AQ33" s="7"/>
      <c r="AR33" t="s">
        <v>27</v>
      </c>
      <c r="AS33" s="13"/>
      <c r="AT33" s="5"/>
      <c r="AU33" t="s">
        <v>28</v>
      </c>
      <c r="AV33" s="14"/>
      <c r="AX33" t="s">
        <v>29</v>
      </c>
      <c r="AY33" s="15"/>
      <c r="AZ33" s="16"/>
      <c r="BA33" t="s">
        <v>30</v>
      </c>
      <c r="BB33" s="13"/>
      <c r="BC33" s="7"/>
      <c r="BD33" t="s">
        <v>31</v>
      </c>
      <c r="BE33" s="17"/>
      <c r="BG33" t="s">
        <v>32</v>
      </c>
      <c r="BH33" s="18"/>
      <c r="BI33" s="11"/>
      <c r="BJ33" t="s">
        <v>33</v>
      </c>
      <c r="BK33" s="14"/>
      <c r="BM33" s="19">
        <f t="shared" si="0"/>
        <v>0</v>
      </c>
      <c r="BN33" t="s">
        <v>34</v>
      </c>
      <c r="BO33" t="s">
        <v>35</v>
      </c>
      <c r="BP33" s="19">
        <f t="shared" si="1"/>
        <v>0</v>
      </c>
      <c r="BQ33">
        <v>1</v>
      </c>
      <c r="BR33" s="20" t="str">
        <f>LOOKUP($BQ33,lc!$A$3:lc!A$14,lc!$B$3:lc!$B$14)</f>
        <v>Senior men</v>
      </c>
      <c r="BS33" s="20">
        <v>1</v>
      </c>
      <c r="BT33" s="20">
        <v>1</v>
      </c>
      <c r="BU33" s="20">
        <v>1</v>
      </c>
      <c r="BV33" s="20">
        <v>1</v>
      </c>
      <c r="BW33" s="20">
        <v>1</v>
      </c>
      <c r="BX33" s="20">
        <v>1</v>
      </c>
      <c r="BY33" s="20">
        <v>1</v>
      </c>
      <c r="BZ33" s="20">
        <v>1</v>
      </c>
      <c r="CA33" s="20">
        <v>1</v>
      </c>
      <c r="CB33" s="20">
        <v>1</v>
      </c>
      <c r="CC33" s="20">
        <v>1</v>
      </c>
      <c r="CD33" s="20">
        <v>1</v>
      </c>
      <c r="CE33" s="20">
        <v>1</v>
      </c>
      <c r="CF33" s="20">
        <v>1</v>
      </c>
      <c r="CG33" s="20">
        <v>1</v>
      </c>
      <c r="CH33" s="20">
        <v>1</v>
      </c>
      <c r="CI33" s="20">
        <v>1</v>
      </c>
      <c r="CJ33" s="20">
        <v>1</v>
      </c>
      <c r="CK33" s="20">
        <v>1</v>
      </c>
    </row>
    <row r="34" spans="2:89" ht="12.75">
      <c r="B34" t="s">
        <v>11</v>
      </c>
      <c r="C34" s="4"/>
      <c r="D34" s="5"/>
      <c r="E34" t="s">
        <v>12</v>
      </c>
      <c r="F34" s="6"/>
      <c r="G34" s="7"/>
      <c r="H34" t="s">
        <v>13</v>
      </c>
      <c r="I34" s="6"/>
      <c r="J34" s="7"/>
      <c r="K34" t="s">
        <v>14</v>
      </c>
      <c r="L34" s="6"/>
      <c r="M34" s="5"/>
      <c r="N34" t="s">
        <v>15</v>
      </c>
      <c r="O34" s="25"/>
      <c r="Q34" t="s">
        <v>17</v>
      </c>
      <c r="R34" s="25"/>
      <c r="T34" t="s">
        <v>19</v>
      </c>
      <c r="U34" s="6"/>
      <c r="V34" s="7"/>
      <c r="W34" t="s">
        <v>20</v>
      </c>
      <c r="X34" s="9"/>
      <c r="Y34" s="7"/>
      <c r="Z34" t="s">
        <v>21</v>
      </c>
      <c r="AA34" s="10"/>
      <c r="AB34" s="11"/>
      <c r="AC34" t="s">
        <v>22</v>
      </c>
      <c r="AD34" s="25"/>
      <c r="AI34" t="s">
        <v>24</v>
      </c>
      <c r="AJ34" s="12"/>
      <c r="AK34" s="5"/>
      <c r="AL34" t="s">
        <v>25</v>
      </c>
      <c r="AM34" s="13"/>
      <c r="AN34" s="7"/>
      <c r="AO34" t="s">
        <v>26</v>
      </c>
      <c r="AP34" s="13"/>
      <c r="AQ34" s="7"/>
      <c r="AR34" t="s">
        <v>27</v>
      </c>
      <c r="AS34" s="13"/>
      <c r="AT34" s="5"/>
      <c r="AU34" t="s">
        <v>28</v>
      </c>
      <c r="AV34" s="14"/>
      <c r="AX34" t="s">
        <v>29</v>
      </c>
      <c r="AY34" s="15"/>
      <c r="AZ34" s="16"/>
      <c r="BA34" t="s">
        <v>30</v>
      </c>
      <c r="BB34" s="13"/>
      <c r="BC34" s="7"/>
      <c r="BD34" t="s">
        <v>31</v>
      </c>
      <c r="BE34" s="17"/>
      <c r="BG34" t="s">
        <v>32</v>
      </c>
      <c r="BH34" s="18"/>
      <c r="BI34" s="11"/>
      <c r="BJ34" t="s">
        <v>33</v>
      </c>
      <c r="BK34" s="14"/>
      <c r="BM34" s="19">
        <f aca="true" t="shared" si="2" ref="BM34:BM57">IF(D34=" ",0,D34)+IF(G34=" ",0,G34)+IF(J34=" ",0,J34)+IF(M34=" ",0,M34)+IF(P34=" ",0,P34)+IF(S34=" ",0,S34)+IF(V34=" ",0,V34)+IF(Y34=" ",0,Y34)+IF(AB34=" ",0,AB34)+IF(AE34=" ",0,AE34)+IF(AH34=" ",0,AH34)+IF(AK34=" ",0,AK34)+IF(AN34=" ",0,AN34)+IF(AQ34=" ",0,AQ34)+IF(AT34=" ",0,AT34)+IF(AW34=" ",0,AW34)+IF(AZ34=" ",0,AZ34)+IF(BC34=" ",0,BC34)+IF(BF34=" ",0,BF34)+IF(BI34=" ",0,BI34)+IF(BL34=" ",0,BL34)</f>
        <v>0</v>
      </c>
      <c r="BN34" t="s">
        <v>34</v>
      </c>
      <c r="BO34" t="s">
        <v>35</v>
      </c>
      <c r="BP34" s="19">
        <f aca="true" t="shared" si="3" ref="BP34:BP58">IF(D34=" ",0,D34)+IF(G34=" ",0,G34)+IF(M34=" ",0,M34)+IF(V34=" ",0,V34)+IF(Y34=" ",0,Y34)+IF(AK34=" ",0,AK34)+IF(AN34=" ",0,AN34)+IF(AT34=" ",0,AT34)+IF(BC34=" ",0,BC34)+IF(BF34=" ",0,BF34)</f>
        <v>0</v>
      </c>
      <c r="BQ34">
        <v>1</v>
      </c>
      <c r="BR34" s="20" t="str">
        <f>LOOKUP($BQ34,lc!$A$3:lc!A$14,lc!$B$3:lc!$B$14)</f>
        <v>Senior men</v>
      </c>
      <c r="BS34" s="20">
        <v>1</v>
      </c>
      <c r="BT34" s="20">
        <v>1</v>
      </c>
      <c r="BU34" s="20">
        <v>1</v>
      </c>
      <c r="BV34" s="20">
        <v>1</v>
      </c>
      <c r="BW34" s="20">
        <v>1</v>
      </c>
      <c r="BX34" s="20">
        <v>1</v>
      </c>
      <c r="BY34" s="20">
        <v>1</v>
      </c>
      <c r="BZ34" s="20">
        <v>1</v>
      </c>
      <c r="CA34" s="20">
        <v>1</v>
      </c>
      <c r="CB34" s="20">
        <v>1</v>
      </c>
      <c r="CC34" s="20">
        <v>1</v>
      </c>
      <c r="CD34" s="20">
        <v>1</v>
      </c>
      <c r="CE34" s="20">
        <v>1</v>
      </c>
      <c r="CF34" s="20">
        <v>1</v>
      </c>
      <c r="CG34" s="20">
        <v>1</v>
      </c>
      <c r="CH34" s="20">
        <v>1</v>
      </c>
      <c r="CI34" s="20">
        <v>1</v>
      </c>
      <c r="CJ34" s="20">
        <v>1</v>
      </c>
      <c r="CK34" s="20">
        <v>1</v>
      </c>
    </row>
    <row r="35" spans="2:89" ht="12.75">
      <c r="B35" t="s">
        <v>11</v>
      </c>
      <c r="C35" s="4"/>
      <c r="D35" s="5"/>
      <c r="E35" t="s">
        <v>12</v>
      </c>
      <c r="F35" s="6"/>
      <c r="G35" s="7"/>
      <c r="H35" t="s">
        <v>13</v>
      </c>
      <c r="I35" s="6"/>
      <c r="J35" s="7"/>
      <c r="K35" t="s">
        <v>14</v>
      </c>
      <c r="L35" s="6"/>
      <c r="M35" s="5"/>
      <c r="N35" t="s">
        <v>15</v>
      </c>
      <c r="O35" s="25"/>
      <c r="Q35" t="s">
        <v>17</v>
      </c>
      <c r="R35" s="25"/>
      <c r="T35" t="s">
        <v>19</v>
      </c>
      <c r="U35" s="6"/>
      <c r="V35" s="7"/>
      <c r="W35" t="s">
        <v>20</v>
      </c>
      <c r="X35" s="9"/>
      <c r="Y35" s="7"/>
      <c r="Z35" t="s">
        <v>21</v>
      </c>
      <c r="AA35" s="10"/>
      <c r="AB35" s="11"/>
      <c r="AC35" t="s">
        <v>22</v>
      </c>
      <c r="AD35" s="25"/>
      <c r="AI35" t="s">
        <v>24</v>
      </c>
      <c r="AJ35" s="12"/>
      <c r="AK35" s="5"/>
      <c r="AL35" t="s">
        <v>25</v>
      </c>
      <c r="AM35" s="13"/>
      <c r="AN35" s="7"/>
      <c r="AO35" t="s">
        <v>26</v>
      </c>
      <c r="AP35" s="13"/>
      <c r="AQ35" s="7"/>
      <c r="AR35" t="s">
        <v>27</v>
      </c>
      <c r="AS35" s="13"/>
      <c r="AT35" s="5"/>
      <c r="AU35" t="s">
        <v>28</v>
      </c>
      <c r="AV35" s="14"/>
      <c r="AX35" t="s">
        <v>29</v>
      </c>
      <c r="AY35" s="15"/>
      <c r="AZ35" s="16"/>
      <c r="BA35" t="s">
        <v>30</v>
      </c>
      <c r="BB35" s="13"/>
      <c r="BC35" s="7"/>
      <c r="BD35" t="s">
        <v>31</v>
      </c>
      <c r="BE35" s="17"/>
      <c r="BG35" t="s">
        <v>32</v>
      </c>
      <c r="BH35" s="18"/>
      <c r="BI35" s="11"/>
      <c r="BJ35" t="s">
        <v>33</v>
      </c>
      <c r="BK35" s="14"/>
      <c r="BM35" s="19">
        <f t="shared" si="2"/>
        <v>0</v>
      </c>
      <c r="BN35" t="s">
        <v>34</v>
      </c>
      <c r="BO35" t="s">
        <v>35</v>
      </c>
      <c r="BP35" s="19">
        <f t="shared" si="3"/>
        <v>0</v>
      </c>
      <c r="BQ35">
        <v>1</v>
      </c>
      <c r="BR35" s="20" t="str">
        <f>LOOKUP($BQ35,lc!$A$3:lc!A$14,lc!$B$3:lc!$B$14)</f>
        <v>Senior men</v>
      </c>
      <c r="BS35" s="20">
        <v>1</v>
      </c>
      <c r="BT35" s="20">
        <v>1</v>
      </c>
      <c r="BU35" s="20">
        <v>1</v>
      </c>
      <c r="BV35" s="20">
        <v>1</v>
      </c>
      <c r="BW35" s="20">
        <v>1</v>
      </c>
      <c r="BX35" s="20">
        <v>1</v>
      </c>
      <c r="BY35" s="20">
        <v>1</v>
      </c>
      <c r="BZ35" s="20">
        <v>1</v>
      </c>
      <c r="CA35" s="20">
        <v>1</v>
      </c>
      <c r="CB35" s="20">
        <v>1</v>
      </c>
      <c r="CC35" s="20">
        <v>1</v>
      </c>
      <c r="CD35" s="20">
        <v>1</v>
      </c>
      <c r="CE35" s="20">
        <v>1</v>
      </c>
      <c r="CF35" s="20">
        <v>1</v>
      </c>
      <c r="CG35" s="20">
        <v>1</v>
      </c>
      <c r="CH35" s="20">
        <v>1</v>
      </c>
      <c r="CI35" s="20">
        <v>1</v>
      </c>
      <c r="CJ35" s="20">
        <v>1</v>
      </c>
      <c r="CK35" s="20">
        <v>1</v>
      </c>
    </row>
    <row r="36" spans="2:89" ht="12.75">
      <c r="B36" t="s">
        <v>11</v>
      </c>
      <c r="C36" s="4"/>
      <c r="D36" s="5"/>
      <c r="E36" t="s">
        <v>12</v>
      </c>
      <c r="F36" s="6"/>
      <c r="G36" s="7"/>
      <c r="H36" t="s">
        <v>13</v>
      </c>
      <c r="I36" s="6"/>
      <c r="J36" s="7"/>
      <c r="K36" t="s">
        <v>14</v>
      </c>
      <c r="L36" s="6"/>
      <c r="M36" s="5"/>
      <c r="N36" t="s">
        <v>15</v>
      </c>
      <c r="O36" s="25"/>
      <c r="Q36" t="s">
        <v>17</v>
      </c>
      <c r="R36" s="25"/>
      <c r="T36" t="s">
        <v>19</v>
      </c>
      <c r="U36" s="6"/>
      <c r="V36" s="7"/>
      <c r="W36" t="s">
        <v>20</v>
      </c>
      <c r="X36" s="9"/>
      <c r="Y36" s="7"/>
      <c r="Z36" t="s">
        <v>21</v>
      </c>
      <c r="AA36" s="10"/>
      <c r="AB36" s="11"/>
      <c r="AC36" t="s">
        <v>22</v>
      </c>
      <c r="AD36" s="25"/>
      <c r="AI36" t="s">
        <v>24</v>
      </c>
      <c r="AJ36" s="12"/>
      <c r="AK36" s="5"/>
      <c r="AL36" t="s">
        <v>25</v>
      </c>
      <c r="AM36" s="13"/>
      <c r="AN36" s="7"/>
      <c r="AO36" t="s">
        <v>26</v>
      </c>
      <c r="AP36" s="13"/>
      <c r="AQ36" s="7"/>
      <c r="AR36" t="s">
        <v>27</v>
      </c>
      <c r="AS36" s="13"/>
      <c r="AT36" s="5"/>
      <c r="AU36" t="s">
        <v>28</v>
      </c>
      <c r="AV36" s="14"/>
      <c r="AX36" t="s">
        <v>29</v>
      </c>
      <c r="AY36" s="15"/>
      <c r="AZ36" s="16"/>
      <c r="BA36" t="s">
        <v>30</v>
      </c>
      <c r="BB36" s="13"/>
      <c r="BC36" s="7"/>
      <c r="BD36" t="s">
        <v>31</v>
      </c>
      <c r="BE36" s="17"/>
      <c r="BG36" t="s">
        <v>32</v>
      </c>
      <c r="BH36" s="18"/>
      <c r="BI36" s="11"/>
      <c r="BJ36" t="s">
        <v>33</v>
      </c>
      <c r="BK36" s="14"/>
      <c r="BM36" s="19">
        <f t="shared" si="2"/>
        <v>0</v>
      </c>
      <c r="BN36" t="s">
        <v>34</v>
      </c>
      <c r="BO36" t="s">
        <v>35</v>
      </c>
      <c r="BP36" s="19">
        <f t="shared" si="3"/>
        <v>0</v>
      </c>
      <c r="BQ36">
        <v>1</v>
      </c>
      <c r="BR36" s="20" t="str">
        <f>LOOKUP($BQ36,lc!$A$3:lc!A$14,lc!$B$3:lc!$B$14)</f>
        <v>Senior men</v>
      </c>
      <c r="BS36" s="20">
        <v>1</v>
      </c>
      <c r="BT36" s="20">
        <v>1</v>
      </c>
      <c r="BU36" s="20">
        <v>1</v>
      </c>
      <c r="BV36" s="20">
        <v>1</v>
      </c>
      <c r="BW36" s="20">
        <v>1</v>
      </c>
      <c r="BX36" s="20">
        <v>1</v>
      </c>
      <c r="BY36" s="20">
        <v>1</v>
      </c>
      <c r="BZ36" s="20">
        <v>1</v>
      </c>
      <c r="CA36" s="20">
        <v>1</v>
      </c>
      <c r="CB36" s="20">
        <v>1</v>
      </c>
      <c r="CC36" s="20">
        <v>1</v>
      </c>
      <c r="CD36" s="20">
        <v>1</v>
      </c>
      <c r="CE36" s="20">
        <v>1</v>
      </c>
      <c r="CF36" s="20">
        <v>1</v>
      </c>
      <c r="CG36" s="20">
        <v>1</v>
      </c>
      <c r="CH36" s="20">
        <v>1</v>
      </c>
      <c r="CI36" s="20">
        <v>1</v>
      </c>
      <c r="CJ36" s="20">
        <v>1</v>
      </c>
      <c r="CK36" s="20">
        <v>1</v>
      </c>
    </row>
    <row r="37" spans="2:89" ht="12.75">
      <c r="B37" t="s">
        <v>11</v>
      </c>
      <c r="C37" s="4"/>
      <c r="D37" s="5"/>
      <c r="E37" t="s">
        <v>12</v>
      </c>
      <c r="F37" s="6"/>
      <c r="G37" s="7"/>
      <c r="H37" t="s">
        <v>13</v>
      </c>
      <c r="I37" s="6"/>
      <c r="J37" s="7"/>
      <c r="K37" t="s">
        <v>14</v>
      </c>
      <c r="L37" s="6"/>
      <c r="M37" s="5"/>
      <c r="N37" t="s">
        <v>15</v>
      </c>
      <c r="O37" s="25"/>
      <c r="Q37" t="s">
        <v>17</v>
      </c>
      <c r="R37" s="25"/>
      <c r="T37" t="s">
        <v>19</v>
      </c>
      <c r="U37" s="6"/>
      <c r="V37" s="7"/>
      <c r="W37" t="s">
        <v>20</v>
      </c>
      <c r="X37" s="9"/>
      <c r="Y37" s="7"/>
      <c r="Z37" t="s">
        <v>21</v>
      </c>
      <c r="AA37" s="10"/>
      <c r="AB37" s="11"/>
      <c r="AC37" t="s">
        <v>22</v>
      </c>
      <c r="AD37" s="25"/>
      <c r="AI37" t="s">
        <v>24</v>
      </c>
      <c r="AJ37" s="12"/>
      <c r="AK37" s="5"/>
      <c r="AL37" t="s">
        <v>25</v>
      </c>
      <c r="AM37" s="13"/>
      <c r="AN37" s="7"/>
      <c r="AO37" t="s">
        <v>26</v>
      </c>
      <c r="AP37" s="13"/>
      <c r="AQ37" s="7"/>
      <c r="AR37" t="s">
        <v>27</v>
      </c>
      <c r="AS37" s="13"/>
      <c r="AT37" s="5"/>
      <c r="AU37" t="s">
        <v>28</v>
      </c>
      <c r="AV37" s="14"/>
      <c r="AX37" t="s">
        <v>29</v>
      </c>
      <c r="AY37" s="15"/>
      <c r="AZ37" s="16"/>
      <c r="BA37" t="s">
        <v>30</v>
      </c>
      <c r="BB37" s="13"/>
      <c r="BC37" s="7"/>
      <c r="BD37" t="s">
        <v>31</v>
      </c>
      <c r="BE37" s="17"/>
      <c r="BG37" t="s">
        <v>32</v>
      </c>
      <c r="BH37" s="18"/>
      <c r="BI37" s="11"/>
      <c r="BJ37" t="s">
        <v>33</v>
      </c>
      <c r="BK37" s="14"/>
      <c r="BM37" s="19">
        <f t="shared" si="2"/>
        <v>0</v>
      </c>
      <c r="BN37" t="s">
        <v>34</v>
      </c>
      <c r="BO37" t="s">
        <v>35</v>
      </c>
      <c r="BP37" s="19">
        <f t="shared" si="3"/>
        <v>0</v>
      </c>
      <c r="BQ37">
        <v>1</v>
      </c>
      <c r="BR37" s="20" t="str">
        <f>LOOKUP($BQ37,lc!$A$3:lc!A$14,lc!$B$3:lc!$B$14)</f>
        <v>Senior men</v>
      </c>
      <c r="BS37" s="20">
        <v>1</v>
      </c>
      <c r="BT37" s="20">
        <v>1</v>
      </c>
      <c r="BU37" s="20">
        <v>1</v>
      </c>
      <c r="BV37" s="20">
        <v>1</v>
      </c>
      <c r="BW37" s="20">
        <v>1</v>
      </c>
      <c r="BX37" s="20">
        <v>1</v>
      </c>
      <c r="BY37" s="20">
        <v>1</v>
      </c>
      <c r="BZ37" s="20">
        <v>1</v>
      </c>
      <c r="CA37" s="20">
        <v>1</v>
      </c>
      <c r="CB37" s="20">
        <v>1</v>
      </c>
      <c r="CC37" s="20">
        <v>1</v>
      </c>
      <c r="CD37" s="20">
        <v>1</v>
      </c>
      <c r="CE37" s="20">
        <v>1</v>
      </c>
      <c r="CF37" s="20">
        <v>1</v>
      </c>
      <c r="CG37" s="20">
        <v>1</v>
      </c>
      <c r="CH37" s="20">
        <v>1</v>
      </c>
      <c r="CI37" s="20">
        <v>1</v>
      </c>
      <c r="CJ37" s="20">
        <v>1</v>
      </c>
      <c r="CK37" s="20">
        <v>1</v>
      </c>
    </row>
    <row r="38" spans="2:89" ht="12.75">
      <c r="B38" t="s">
        <v>11</v>
      </c>
      <c r="C38" s="4"/>
      <c r="D38" s="5"/>
      <c r="E38" t="s">
        <v>12</v>
      </c>
      <c r="F38" s="6"/>
      <c r="G38" s="7"/>
      <c r="H38" t="s">
        <v>13</v>
      </c>
      <c r="I38" s="6"/>
      <c r="J38" s="7"/>
      <c r="K38" t="s">
        <v>14</v>
      </c>
      <c r="L38" s="6"/>
      <c r="M38" s="5"/>
      <c r="N38" t="s">
        <v>15</v>
      </c>
      <c r="O38" s="25"/>
      <c r="Q38" t="s">
        <v>17</v>
      </c>
      <c r="R38" s="25"/>
      <c r="T38" t="s">
        <v>19</v>
      </c>
      <c r="U38" s="6"/>
      <c r="V38" s="7"/>
      <c r="W38" t="s">
        <v>20</v>
      </c>
      <c r="X38" s="9"/>
      <c r="Y38" s="7"/>
      <c r="Z38" t="s">
        <v>21</v>
      </c>
      <c r="AA38" s="10"/>
      <c r="AB38" s="11"/>
      <c r="AC38" t="s">
        <v>22</v>
      </c>
      <c r="AD38" s="25"/>
      <c r="AI38" t="s">
        <v>24</v>
      </c>
      <c r="AJ38" s="12"/>
      <c r="AK38" s="5"/>
      <c r="AL38" t="s">
        <v>25</v>
      </c>
      <c r="AM38" s="13"/>
      <c r="AN38" s="7"/>
      <c r="AO38" t="s">
        <v>26</v>
      </c>
      <c r="AP38" s="13"/>
      <c r="AQ38" s="7"/>
      <c r="AR38" t="s">
        <v>27</v>
      </c>
      <c r="AS38" s="13"/>
      <c r="AT38" s="5"/>
      <c r="AU38" t="s">
        <v>28</v>
      </c>
      <c r="AV38" s="14"/>
      <c r="AX38" t="s">
        <v>29</v>
      </c>
      <c r="AY38" s="15"/>
      <c r="AZ38" s="16"/>
      <c r="BA38" t="s">
        <v>30</v>
      </c>
      <c r="BB38" s="13"/>
      <c r="BC38" s="7"/>
      <c r="BD38" t="s">
        <v>31</v>
      </c>
      <c r="BE38" s="17"/>
      <c r="BG38" t="s">
        <v>32</v>
      </c>
      <c r="BH38" s="18"/>
      <c r="BI38" s="11"/>
      <c r="BJ38" t="s">
        <v>33</v>
      </c>
      <c r="BK38" s="14"/>
      <c r="BM38" s="19">
        <f t="shared" si="2"/>
        <v>0</v>
      </c>
      <c r="BN38" t="s">
        <v>34</v>
      </c>
      <c r="BO38" t="s">
        <v>35</v>
      </c>
      <c r="BP38" s="19">
        <f t="shared" si="3"/>
        <v>0</v>
      </c>
      <c r="BQ38">
        <v>1</v>
      </c>
      <c r="BR38" s="20" t="str">
        <f>LOOKUP($BQ38,lc!$A$3:lc!A$14,lc!$B$3:lc!$B$14)</f>
        <v>Senior men</v>
      </c>
      <c r="BS38" s="20">
        <v>1</v>
      </c>
      <c r="BT38" s="20">
        <v>1</v>
      </c>
      <c r="BU38" s="20">
        <v>1</v>
      </c>
      <c r="BV38" s="20">
        <v>1</v>
      </c>
      <c r="BW38" s="20">
        <v>1</v>
      </c>
      <c r="BX38" s="20">
        <v>1</v>
      </c>
      <c r="BY38" s="20">
        <v>1</v>
      </c>
      <c r="BZ38" s="20">
        <v>1</v>
      </c>
      <c r="CA38" s="20">
        <v>1</v>
      </c>
      <c r="CB38" s="20">
        <v>1</v>
      </c>
      <c r="CC38" s="20">
        <v>1</v>
      </c>
      <c r="CD38" s="20">
        <v>1</v>
      </c>
      <c r="CE38" s="20">
        <v>1</v>
      </c>
      <c r="CF38" s="20">
        <v>1</v>
      </c>
      <c r="CG38" s="20">
        <v>1</v>
      </c>
      <c r="CH38" s="20">
        <v>1</v>
      </c>
      <c r="CI38" s="20">
        <v>1</v>
      </c>
      <c r="CJ38" s="20">
        <v>1</v>
      </c>
      <c r="CK38" s="20">
        <v>1</v>
      </c>
    </row>
    <row r="39" spans="2:89" ht="12.75">
      <c r="B39" t="s">
        <v>11</v>
      </c>
      <c r="C39" s="4"/>
      <c r="D39" s="5"/>
      <c r="E39" t="s">
        <v>12</v>
      </c>
      <c r="F39" s="6"/>
      <c r="G39" s="7"/>
      <c r="H39" t="s">
        <v>13</v>
      </c>
      <c r="I39" s="6"/>
      <c r="J39" s="7"/>
      <c r="K39" t="s">
        <v>14</v>
      </c>
      <c r="L39" s="6"/>
      <c r="M39" s="5"/>
      <c r="N39" t="s">
        <v>15</v>
      </c>
      <c r="O39" s="25"/>
      <c r="Q39" t="s">
        <v>17</v>
      </c>
      <c r="R39" s="25"/>
      <c r="T39" t="s">
        <v>19</v>
      </c>
      <c r="U39" s="6"/>
      <c r="V39" s="7"/>
      <c r="W39" t="s">
        <v>20</v>
      </c>
      <c r="X39" s="9"/>
      <c r="Y39" s="7"/>
      <c r="Z39" t="s">
        <v>21</v>
      </c>
      <c r="AA39" s="10"/>
      <c r="AB39" s="11"/>
      <c r="AC39" t="s">
        <v>22</v>
      </c>
      <c r="AD39" s="25"/>
      <c r="AI39" t="s">
        <v>24</v>
      </c>
      <c r="AJ39" s="12"/>
      <c r="AK39" s="5"/>
      <c r="AL39" t="s">
        <v>25</v>
      </c>
      <c r="AM39" s="13"/>
      <c r="AN39" s="7"/>
      <c r="AO39" t="s">
        <v>26</v>
      </c>
      <c r="AP39" s="13"/>
      <c r="AQ39" s="7"/>
      <c r="AR39" t="s">
        <v>27</v>
      </c>
      <c r="AS39" s="13"/>
      <c r="AT39" s="5"/>
      <c r="AU39" t="s">
        <v>28</v>
      </c>
      <c r="AV39" s="14"/>
      <c r="AX39" t="s">
        <v>29</v>
      </c>
      <c r="AY39" s="15"/>
      <c r="AZ39" s="16"/>
      <c r="BA39" t="s">
        <v>30</v>
      </c>
      <c r="BB39" s="13"/>
      <c r="BC39" s="7"/>
      <c r="BD39" t="s">
        <v>31</v>
      </c>
      <c r="BE39" s="17"/>
      <c r="BG39" t="s">
        <v>32</v>
      </c>
      <c r="BH39" s="18"/>
      <c r="BI39" s="11"/>
      <c r="BJ39" t="s">
        <v>33</v>
      </c>
      <c r="BK39" s="14"/>
      <c r="BM39" s="19">
        <f t="shared" si="2"/>
        <v>0</v>
      </c>
      <c r="BN39" t="s">
        <v>34</v>
      </c>
      <c r="BO39" t="s">
        <v>35</v>
      </c>
      <c r="BP39" s="19">
        <f t="shared" si="3"/>
        <v>0</v>
      </c>
      <c r="BQ39">
        <v>1</v>
      </c>
      <c r="BR39" s="20" t="str">
        <f>LOOKUP($BQ39,lc!$A$3:lc!A$14,lc!$B$3:lc!$B$14)</f>
        <v>Senior men</v>
      </c>
      <c r="BS39" s="20">
        <v>1</v>
      </c>
      <c r="BT39" s="20">
        <v>1</v>
      </c>
      <c r="BU39" s="20">
        <v>1</v>
      </c>
      <c r="BV39" s="20">
        <v>1</v>
      </c>
      <c r="BW39" s="20">
        <v>1</v>
      </c>
      <c r="BX39" s="20">
        <v>1</v>
      </c>
      <c r="BY39" s="20">
        <v>1</v>
      </c>
      <c r="BZ39" s="20">
        <v>1</v>
      </c>
      <c r="CA39" s="20">
        <v>1</v>
      </c>
      <c r="CB39" s="20">
        <v>1</v>
      </c>
      <c r="CC39" s="20">
        <v>1</v>
      </c>
      <c r="CD39" s="20">
        <v>1</v>
      </c>
      <c r="CE39" s="20">
        <v>1</v>
      </c>
      <c r="CF39" s="20">
        <v>1</v>
      </c>
      <c r="CG39" s="20">
        <v>1</v>
      </c>
      <c r="CH39" s="20">
        <v>1</v>
      </c>
      <c r="CI39" s="20">
        <v>1</v>
      </c>
      <c r="CJ39" s="20">
        <v>1</v>
      </c>
      <c r="CK39" s="20">
        <v>1</v>
      </c>
    </row>
    <row r="40" spans="1:89" ht="12.75">
      <c r="A40" s="27"/>
      <c r="B40" t="s">
        <v>11</v>
      </c>
      <c r="C40" s="4"/>
      <c r="D40" s="5"/>
      <c r="E40" t="s">
        <v>12</v>
      </c>
      <c r="F40" s="6"/>
      <c r="G40" s="7"/>
      <c r="H40" t="s">
        <v>13</v>
      </c>
      <c r="I40" s="6"/>
      <c r="J40" s="7"/>
      <c r="K40" t="s">
        <v>14</v>
      </c>
      <c r="L40" s="6"/>
      <c r="M40" s="5"/>
      <c r="N40" t="s">
        <v>15</v>
      </c>
      <c r="O40" s="25"/>
      <c r="Q40" t="s">
        <v>17</v>
      </c>
      <c r="R40" s="25"/>
      <c r="T40" t="s">
        <v>19</v>
      </c>
      <c r="U40" s="6"/>
      <c r="V40" s="7"/>
      <c r="W40" t="s">
        <v>20</v>
      </c>
      <c r="X40" s="9"/>
      <c r="Y40" s="7"/>
      <c r="Z40" t="s">
        <v>21</v>
      </c>
      <c r="AA40" s="10"/>
      <c r="AB40" s="11"/>
      <c r="AC40" t="s">
        <v>22</v>
      </c>
      <c r="AD40" s="25"/>
      <c r="AI40" t="s">
        <v>24</v>
      </c>
      <c r="AJ40" s="12"/>
      <c r="AK40" s="5"/>
      <c r="AL40" t="s">
        <v>25</v>
      </c>
      <c r="AM40" s="13"/>
      <c r="AN40" s="7"/>
      <c r="AO40" t="s">
        <v>26</v>
      </c>
      <c r="AP40" s="13"/>
      <c r="AQ40" s="7"/>
      <c r="AR40" t="s">
        <v>27</v>
      </c>
      <c r="AS40" s="13"/>
      <c r="AT40" s="5"/>
      <c r="AU40" t="s">
        <v>28</v>
      </c>
      <c r="AV40" s="14"/>
      <c r="AX40" t="s">
        <v>29</v>
      </c>
      <c r="AY40" s="15"/>
      <c r="AZ40" s="16"/>
      <c r="BA40" t="s">
        <v>30</v>
      </c>
      <c r="BB40" s="13"/>
      <c r="BC40" s="7"/>
      <c r="BD40" t="s">
        <v>31</v>
      </c>
      <c r="BE40" s="17"/>
      <c r="BG40" t="s">
        <v>32</v>
      </c>
      <c r="BH40" s="18"/>
      <c r="BI40" s="11"/>
      <c r="BJ40" t="s">
        <v>33</v>
      </c>
      <c r="BK40" s="14"/>
      <c r="BM40" s="19">
        <f t="shared" si="2"/>
        <v>0</v>
      </c>
      <c r="BN40" t="s">
        <v>34</v>
      </c>
      <c r="BO40" t="s">
        <v>35</v>
      </c>
      <c r="BP40" s="19">
        <f t="shared" si="3"/>
        <v>0</v>
      </c>
      <c r="BQ40">
        <v>1</v>
      </c>
      <c r="BR40" s="20" t="str">
        <f>LOOKUP($BQ40,lc!$A$3:lc!A$14,lc!$B$3:lc!$B$14)</f>
        <v>Senior men</v>
      </c>
      <c r="BS40" s="20">
        <v>1</v>
      </c>
      <c r="BT40" s="20">
        <v>1</v>
      </c>
      <c r="BU40" s="20">
        <v>1</v>
      </c>
      <c r="BV40" s="20">
        <v>1</v>
      </c>
      <c r="BW40" s="20">
        <v>1</v>
      </c>
      <c r="BX40" s="20">
        <v>1</v>
      </c>
      <c r="BY40" s="20">
        <v>1</v>
      </c>
      <c r="BZ40" s="20">
        <v>1</v>
      </c>
      <c r="CA40" s="20">
        <v>1</v>
      </c>
      <c r="CB40" s="20">
        <v>1</v>
      </c>
      <c r="CC40" s="20">
        <v>1</v>
      </c>
      <c r="CD40" s="20">
        <v>1</v>
      </c>
      <c r="CE40" s="20">
        <v>1</v>
      </c>
      <c r="CF40" s="20">
        <v>1</v>
      </c>
      <c r="CG40" s="20">
        <v>1</v>
      </c>
      <c r="CH40" s="20">
        <v>1</v>
      </c>
      <c r="CI40" s="20">
        <v>1</v>
      </c>
      <c r="CJ40" s="20">
        <v>1</v>
      </c>
      <c r="CK40" s="20">
        <v>1</v>
      </c>
    </row>
    <row r="41" spans="1:89" ht="12.75">
      <c r="A41" s="27"/>
      <c r="B41" t="s">
        <v>11</v>
      </c>
      <c r="C41" s="21"/>
      <c r="D41" s="5"/>
      <c r="E41" t="s">
        <v>12</v>
      </c>
      <c r="F41" s="22"/>
      <c r="G41" s="7"/>
      <c r="H41" t="s">
        <v>13</v>
      </c>
      <c r="I41" s="22"/>
      <c r="J41" s="7"/>
      <c r="K41" t="s">
        <v>14</v>
      </c>
      <c r="L41" s="22"/>
      <c r="M41" s="5"/>
      <c r="N41" t="s">
        <v>15</v>
      </c>
      <c r="O41" s="25"/>
      <c r="Q41" t="s">
        <v>17</v>
      </c>
      <c r="R41" s="25"/>
      <c r="T41" t="s">
        <v>19</v>
      </c>
      <c r="U41" s="6"/>
      <c r="V41" s="7"/>
      <c r="W41" t="s">
        <v>20</v>
      </c>
      <c r="X41" s="9"/>
      <c r="Y41" s="7"/>
      <c r="Z41" t="s">
        <v>21</v>
      </c>
      <c r="AA41" s="10"/>
      <c r="AB41" s="11"/>
      <c r="AC41" t="s">
        <v>22</v>
      </c>
      <c r="AD41" s="25"/>
      <c r="AI41" t="s">
        <v>24</v>
      </c>
      <c r="AJ41" s="21"/>
      <c r="AK41" s="5"/>
      <c r="AL41" t="s">
        <v>25</v>
      </c>
      <c r="AM41" s="22"/>
      <c r="AN41" s="7"/>
      <c r="AO41" t="s">
        <v>26</v>
      </c>
      <c r="AP41" s="22"/>
      <c r="AQ41" s="7"/>
      <c r="AR41" t="s">
        <v>27</v>
      </c>
      <c r="AS41" s="22"/>
      <c r="AT41" s="5"/>
      <c r="AU41" t="s">
        <v>28</v>
      </c>
      <c r="AV41" s="28"/>
      <c r="AX41" t="s">
        <v>29</v>
      </c>
      <c r="AY41" s="21"/>
      <c r="AZ41" s="16"/>
      <c r="BA41" t="s">
        <v>30</v>
      </c>
      <c r="BB41" s="22"/>
      <c r="BC41" s="7"/>
      <c r="BD41" t="s">
        <v>31</v>
      </c>
      <c r="BE41" s="29"/>
      <c r="BG41" t="s">
        <v>32</v>
      </c>
      <c r="BH41" s="30"/>
      <c r="BI41" s="11"/>
      <c r="BJ41" t="s">
        <v>33</v>
      </c>
      <c r="BK41" s="28"/>
      <c r="BM41" s="19">
        <f t="shared" si="2"/>
        <v>0</v>
      </c>
      <c r="BN41" t="s">
        <v>73</v>
      </c>
      <c r="BO41" t="s">
        <v>35</v>
      </c>
      <c r="BP41" s="19">
        <f t="shared" si="3"/>
        <v>0</v>
      </c>
      <c r="BQ41">
        <v>1</v>
      </c>
      <c r="BR41" s="20" t="str">
        <f>LOOKUP($BQ41,lc!$A$3:lc!A$14,lc!$B$3:lc!$B$14)</f>
        <v>Senior men</v>
      </c>
      <c r="BS41" s="20">
        <v>1</v>
      </c>
      <c r="BT41" s="20">
        <v>1</v>
      </c>
      <c r="BU41" s="20">
        <v>1</v>
      </c>
      <c r="BV41" s="20">
        <v>1</v>
      </c>
      <c r="BW41" s="20">
        <v>1</v>
      </c>
      <c r="BX41" s="20">
        <v>1</v>
      </c>
      <c r="BY41" s="20">
        <v>1</v>
      </c>
      <c r="BZ41" s="20">
        <v>1</v>
      </c>
      <c r="CA41" s="20">
        <v>1</v>
      </c>
      <c r="CB41" s="20">
        <v>1</v>
      </c>
      <c r="CC41" s="20">
        <v>1</v>
      </c>
      <c r="CD41" s="20">
        <v>1</v>
      </c>
      <c r="CE41" s="20">
        <v>1</v>
      </c>
      <c r="CF41" s="20">
        <v>1</v>
      </c>
      <c r="CG41" s="20">
        <v>1</v>
      </c>
      <c r="CH41" s="20">
        <v>1</v>
      </c>
      <c r="CI41" s="20">
        <v>1</v>
      </c>
      <c r="CJ41" s="20">
        <v>1</v>
      </c>
      <c r="CK41" s="20">
        <v>1</v>
      </c>
    </row>
    <row r="42" spans="1:89" ht="12.75">
      <c r="A42" s="27"/>
      <c r="B42" t="s">
        <v>11</v>
      </c>
      <c r="C42" s="21"/>
      <c r="D42" s="5"/>
      <c r="E42" t="s">
        <v>12</v>
      </c>
      <c r="F42" s="22"/>
      <c r="G42" s="7"/>
      <c r="H42" t="s">
        <v>13</v>
      </c>
      <c r="I42" s="22"/>
      <c r="J42" s="7"/>
      <c r="K42" t="s">
        <v>14</v>
      </c>
      <c r="L42" s="22"/>
      <c r="M42" s="5"/>
      <c r="N42" t="s">
        <v>15</v>
      </c>
      <c r="O42" s="25"/>
      <c r="Q42" t="s">
        <v>17</v>
      </c>
      <c r="R42" s="25"/>
      <c r="T42" t="s">
        <v>19</v>
      </c>
      <c r="U42" s="6"/>
      <c r="V42" s="7"/>
      <c r="W42" t="s">
        <v>20</v>
      </c>
      <c r="X42" s="9"/>
      <c r="Y42" s="7"/>
      <c r="Z42" t="s">
        <v>21</v>
      </c>
      <c r="AA42" s="10"/>
      <c r="AB42" s="11"/>
      <c r="AC42" t="s">
        <v>22</v>
      </c>
      <c r="AD42" s="25"/>
      <c r="AI42" t="s">
        <v>24</v>
      </c>
      <c r="AJ42" s="21"/>
      <c r="AK42" s="5"/>
      <c r="AL42" t="s">
        <v>25</v>
      </c>
      <c r="AM42" s="22"/>
      <c r="AN42" s="7"/>
      <c r="AO42" t="s">
        <v>26</v>
      </c>
      <c r="AP42" s="22"/>
      <c r="AQ42" s="7"/>
      <c r="AR42" t="s">
        <v>27</v>
      </c>
      <c r="AS42" s="22"/>
      <c r="AT42" s="5"/>
      <c r="AU42" t="s">
        <v>28</v>
      </c>
      <c r="AV42" s="28"/>
      <c r="AX42" t="s">
        <v>29</v>
      </c>
      <c r="AY42" s="21"/>
      <c r="AZ42" s="16"/>
      <c r="BA42" t="s">
        <v>30</v>
      </c>
      <c r="BB42" s="22"/>
      <c r="BC42" s="7"/>
      <c r="BD42" t="s">
        <v>31</v>
      </c>
      <c r="BE42" s="29"/>
      <c r="BG42" t="s">
        <v>32</v>
      </c>
      <c r="BH42" s="30"/>
      <c r="BI42" s="11"/>
      <c r="BJ42" t="s">
        <v>33</v>
      </c>
      <c r="BK42" s="28"/>
      <c r="BM42" s="19">
        <f t="shared" si="2"/>
        <v>0</v>
      </c>
      <c r="BN42" t="s">
        <v>74</v>
      </c>
      <c r="BO42" t="s">
        <v>35</v>
      </c>
      <c r="BP42" s="19">
        <f t="shared" si="3"/>
        <v>0</v>
      </c>
      <c r="BQ42">
        <v>1</v>
      </c>
      <c r="BR42" s="20" t="str">
        <f>LOOKUP($BQ42,lc!$A$3:lc!A$14,lc!$B$3:lc!$B$14)</f>
        <v>Senior men</v>
      </c>
      <c r="BS42" s="20">
        <v>1</v>
      </c>
      <c r="BT42" s="20">
        <v>1</v>
      </c>
      <c r="BU42" s="20">
        <v>1</v>
      </c>
      <c r="BV42" s="20">
        <v>1</v>
      </c>
      <c r="BW42" s="20">
        <v>1</v>
      </c>
      <c r="BX42" s="20">
        <v>1</v>
      </c>
      <c r="BY42" s="20">
        <v>1</v>
      </c>
      <c r="BZ42" s="20">
        <v>1</v>
      </c>
      <c r="CA42" s="20">
        <v>1</v>
      </c>
      <c r="CB42" s="20">
        <v>1</v>
      </c>
      <c r="CC42" s="20">
        <v>1</v>
      </c>
      <c r="CD42" s="20">
        <v>1</v>
      </c>
      <c r="CE42" s="20">
        <v>1</v>
      </c>
      <c r="CF42" s="20">
        <v>1</v>
      </c>
      <c r="CG42" s="20">
        <v>1</v>
      </c>
      <c r="CH42" s="20">
        <v>1</v>
      </c>
      <c r="CI42" s="20">
        <v>1</v>
      </c>
      <c r="CJ42" s="20">
        <v>1</v>
      </c>
      <c r="CK42" s="20">
        <v>1</v>
      </c>
    </row>
    <row r="43" spans="1:89" ht="12.75">
      <c r="A43" s="27"/>
      <c r="B43" t="s">
        <v>11</v>
      </c>
      <c r="C43" s="21"/>
      <c r="D43" s="5"/>
      <c r="E43" t="s">
        <v>12</v>
      </c>
      <c r="F43" s="22"/>
      <c r="G43" s="7"/>
      <c r="H43" t="s">
        <v>13</v>
      </c>
      <c r="I43" s="22"/>
      <c r="J43" s="7"/>
      <c r="K43" t="s">
        <v>14</v>
      </c>
      <c r="L43" s="22"/>
      <c r="M43" s="5"/>
      <c r="N43" t="s">
        <v>15</v>
      </c>
      <c r="O43" s="25"/>
      <c r="Q43" t="s">
        <v>17</v>
      </c>
      <c r="R43" s="25"/>
      <c r="T43" t="s">
        <v>19</v>
      </c>
      <c r="U43" s="6"/>
      <c r="V43" s="7"/>
      <c r="W43" t="s">
        <v>20</v>
      </c>
      <c r="X43" s="9"/>
      <c r="Y43" s="7"/>
      <c r="Z43" t="s">
        <v>21</v>
      </c>
      <c r="AA43" s="10"/>
      <c r="AB43" s="11"/>
      <c r="AC43" t="s">
        <v>22</v>
      </c>
      <c r="AD43" s="25"/>
      <c r="AI43" t="s">
        <v>24</v>
      </c>
      <c r="AJ43" s="21"/>
      <c r="AK43" s="5"/>
      <c r="AL43" t="s">
        <v>25</v>
      </c>
      <c r="AM43" s="22"/>
      <c r="AN43" s="7"/>
      <c r="AO43" t="s">
        <v>26</v>
      </c>
      <c r="AP43" s="22"/>
      <c r="AQ43" s="7"/>
      <c r="AR43" t="s">
        <v>27</v>
      </c>
      <c r="AS43" s="22"/>
      <c r="AT43" s="5"/>
      <c r="AU43" t="s">
        <v>28</v>
      </c>
      <c r="AV43" s="28"/>
      <c r="AX43" t="s">
        <v>29</v>
      </c>
      <c r="AY43" s="21"/>
      <c r="AZ43" s="16"/>
      <c r="BA43" t="s">
        <v>30</v>
      </c>
      <c r="BB43" s="22"/>
      <c r="BC43" s="7"/>
      <c r="BD43" t="s">
        <v>31</v>
      </c>
      <c r="BE43" s="29"/>
      <c r="BG43" t="s">
        <v>32</v>
      </c>
      <c r="BH43" s="30"/>
      <c r="BI43" s="11"/>
      <c r="BJ43" t="s">
        <v>33</v>
      </c>
      <c r="BK43" s="28"/>
      <c r="BM43" s="19">
        <f t="shared" si="2"/>
        <v>0</v>
      </c>
      <c r="BO43" t="s">
        <v>35</v>
      </c>
      <c r="BP43" s="19">
        <f t="shared" si="3"/>
        <v>0</v>
      </c>
      <c r="BQ43">
        <v>1</v>
      </c>
      <c r="BR43" s="20" t="str">
        <f>LOOKUP($BQ43,lc!$A$3:lc!A$14,lc!$B$3:lc!$B$14)</f>
        <v>Senior men</v>
      </c>
      <c r="BS43" s="20">
        <v>1</v>
      </c>
      <c r="BT43" s="20">
        <v>1</v>
      </c>
      <c r="BU43" s="20">
        <v>1</v>
      </c>
      <c r="BV43" s="20">
        <v>1</v>
      </c>
      <c r="BW43" s="20">
        <v>1</v>
      </c>
      <c r="BX43" s="20">
        <v>1</v>
      </c>
      <c r="BY43" s="20">
        <v>1</v>
      </c>
      <c r="BZ43" s="20">
        <v>1</v>
      </c>
      <c r="CA43" s="20">
        <v>1</v>
      </c>
      <c r="CB43" s="20">
        <v>1</v>
      </c>
      <c r="CC43" s="20">
        <v>1</v>
      </c>
      <c r="CD43" s="20">
        <v>1</v>
      </c>
      <c r="CE43" s="20">
        <v>1</v>
      </c>
      <c r="CF43" s="20">
        <v>1</v>
      </c>
      <c r="CG43" s="20">
        <v>1</v>
      </c>
      <c r="CH43" s="20">
        <v>1</v>
      </c>
      <c r="CI43" s="20">
        <v>1</v>
      </c>
      <c r="CJ43" s="20">
        <v>1</v>
      </c>
      <c r="CK43" s="20">
        <v>1</v>
      </c>
    </row>
    <row r="44" spans="1:89" ht="12.75">
      <c r="A44" s="27"/>
      <c r="B44" t="s">
        <v>11</v>
      </c>
      <c r="C44" s="21"/>
      <c r="D44" s="5"/>
      <c r="E44" t="s">
        <v>12</v>
      </c>
      <c r="F44" s="22"/>
      <c r="G44" s="7"/>
      <c r="H44" t="s">
        <v>13</v>
      </c>
      <c r="I44" s="22"/>
      <c r="J44" s="7"/>
      <c r="K44" t="s">
        <v>14</v>
      </c>
      <c r="L44" s="22"/>
      <c r="M44" s="5"/>
      <c r="N44" t="s">
        <v>15</v>
      </c>
      <c r="O44" s="25"/>
      <c r="Q44" t="s">
        <v>17</v>
      </c>
      <c r="R44" s="25"/>
      <c r="T44" t="s">
        <v>19</v>
      </c>
      <c r="U44" s="6"/>
      <c r="V44" s="7"/>
      <c r="W44" t="s">
        <v>20</v>
      </c>
      <c r="X44" s="9"/>
      <c r="Y44" s="7"/>
      <c r="Z44" t="s">
        <v>21</v>
      </c>
      <c r="AA44" s="10"/>
      <c r="AB44" s="11"/>
      <c r="AC44" t="s">
        <v>22</v>
      </c>
      <c r="AD44" s="25"/>
      <c r="AI44" t="s">
        <v>24</v>
      </c>
      <c r="AJ44" s="21"/>
      <c r="AK44" s="5"/>
      <c r="AL44" t="s">
        <v>25</v>
      </c>
      <c r="AM44" s="22"/>
      <c r="AN44" s="7"/>
      <c r="AO44" t="s">
        <v>26</v>
      </c>
      <c r="AP44" s="22"/>
      <c r="AQ44" s="7"/>
      <c r="AR44" t="s">
        <v>27</v>
      </c>
      <c r="AS44" s="22"/>
      <c r="AT44" s="5"/>
      <c r="AU44" t="s">
        <v>28</v>
      </c>
      <c r="AV44" s="28"/>
      <c r="AX44" t="s">
        <v>29</v>
      </c>
      <c r="AY44" s="21"/>
      <c r="AZ44" s="16"/>
      <c r="BA44" t="s">
        <v>30</v>
      </c>
      <c r="BB44" s="22"/>
      <c r="BC44" s="7"/>
      <c r="BD44" t="s">
        <v>31</v>
      </c>
      <c r="BE44" s="29"/>
      <c r="BG44" t="s">
        <v>32</v>
      </c>
      <c r="BH44" s="30"/>
      <c r="BI44" s="11"/>
      <c r="BJ44" t="s">
        <v>33</v>
      </c>
      <c r="BK44" s="28"/>
      <c r="BM44" s="19">
        <f t="shared" si="2"/>
        <v>0</v>
      </c>
      <c r="BN44" t="s">
        <v>75</v>
      </c>
      <c r="BO44" t="s">
        <v>35</v>
      </c>
      <c r="BP44" s="19">
        <f t="shared" si="3"/>
        <v>0</v>
      </c>
      <c r="BQ44">
        <v>1</v>
      </c>
      <c r="BR44" s="20" t="str">
        <f>LOOKUP($BQ44,lc!$A$3:lc!A$14,lc!$B$3:lc!$B$14)</f>
        <v>Senior men</v>
      </c>
      <c r="BS44" s="20">
        <v>1</v>
      </c>
      <c r="BT44" s="20">
        <v>1</v>
      </c>
      <c r="BU44" s="20">
        <v>1</v>
      </c>
      <c r="BV44" s="20">
        <v>1</v>
      </c>
      <c r="BW44" s="20">
        <v>1</v>
      </c>
      <c r="BX44" s="20">
        <v>1</v>
      </c>
      <c r="BY44" s="20">
        <v>1</v>
      </c>
      <c r="BZ44" s="20">
        <v>1</v>
      </c>
      <c r="CA44" s="20">
        <v>1</v>
      </c>
      <c r="CB44" s="20">
        <v>1</v>
      </c>
      <c r="CC44" s="20">
        <v>1</v>
      </c>
      <c r="CD44" s="20">
        <v>1</v>
      </c>
      <c r="CE44" s="20">
        <v>1</v>
      </c>
      <c r="CF44" s="20">
        <v>1</v>
      </c>
      <c r="CG44" s="20">
        <v>1</v>
      </c>
      <c r="CH44" s="20">
        <v>1</v>
      </c>
      <c r="CI44" s="20">
        <v>1</v>
      </c>
      <c r="CJ44" s="20">
        <v>1</v>
      </c>
      <c r="CK44" s="20">
        <v>1</v>
      </c>
    </row>
    <row r="45" spans="1:89" ht="12.75">
      <c r="A45" s="27"/>
      <c r="B45" t="s">
        <v>11</v>
      </c>
      <c r="C45" s="21"/>
      <c r="D45" s="5"/>
      <c r="E45" t="s">
        <v>12</v>
      </c>
      <c r="F45" s="22"/>
      <c r="G45" s="7"/>
      <c r="H45" t="s">
        <v>13</v>
      </c>
      <c r="I45" s="22"/>
      <c r="J45" s="7"/>
      <c r="K45" t="s">
        <v>14</v>
      </c>
      <c r="L45" s="22"/>
      <c r="M45" s="5"/>
      <c r="N45" t="s">
        <v>15</v>
      </c>
      <c r="O45" s="25"/>
      <c r="Q45" t="s">
        <v>17</v>
      </c>
      <c r="R45" s="25"/>
      <c r="T45" t="s">
        <v>19</v>
      </c>
      <c r="U45" s="6"/>
      <c r="V45" s="7"/>
      <c r="W45" t="s">
        <v>20</v>
      </c>
      <c r="X45" s="9"/>
      <c r="Y45" s="7"/>
      <c r="Z45" t="s">
        <v>21</v>
      </c>
      <c r="AA45" s="10"/>
      <c r="AB45" s="11"/>
      <c r="AC45" t="s">
        <v>22</v>
      </c>
      <c r="AD45" s="25"/>
      <c r="AI45" t="s">
        <v>24</v>
      </c>
      <c r="AJ45" s="21"/>
      <c r="AK45" s="5"/>
      <c r="AL45" t="s">
        <v>25</v>
      </c>
      <c r="AM45" s="22"/>
      <c r="AN45" s="7"/>
      <c r="AO45" t="s">
        <v>26</v>
      </c>
      <c r="AP45" s="22"/>
      <c r="AQ45" s="7"/>
      <c r="AR45" t="s">
        <v>27</v>
      </c>
      <c r="AS45" s="22"/>
      <c r="AT45" s="5"/>
      <c r="AU45" t="s">
        <v>28</v>
      </c>
      <c r="AV45" s="28"/>
      <c r="AX45" t="s">
        <v>29</v>
      </c>
      <c r="AY45" s="21"/>
      <c r="AZ45" s="16"/>
      <c r="BA45" t="s">
        <v>30</v>
      </c>
      <c r="BB45" s="22"/>
      <c r="BC45" s="7"/>
      <c r="BD45" t="s">
        <v>31</v>
      </c>
      <c r="BE45" s="29"/>
      <c r="BG45" t="s">
        <v>32</v>
      </c>
      <c r="BH45" s="30"/>
      <c r="BI45" s="11"/>
      <c r="BJ45" t="s">
        <v>33</v>
      </c>
      <c r="BK45" s="28"/>
      <c r="BM45" s="19">
        <f t="shared" si="2"/>
        <v>0</v>
      </c>
      <c r="BN45" t="s">
        <v>76</v>
      </c>
      <c r="BO45" t="s">
        <v>35</v>
      </c>
      <c r="BP45" s="19">
        <f t="shared" si="3"/>
        <v>0</v>
      </c>
      <c r="BQ45">
        <v>1</v>
      </c>
      <c r="BR45" s="20" t="str">
        <f>LOOKUP($BQ45,lc!$A$3:lc!A$14,lc!$B$3:lc!$B$14)</f>
        <v>Senior men</v>
      </c>
      <c r="BS45" s="20">
        <v>1</v>
      </c>
      <c r="BT45" s="20">
        <v>1</v>
      </c>
      <c r="BU45" s="20">
        <v>1</v>
      </c>
      <c r="BV45" s="20">
        <v>1</v>
      </c>
      <c r="BW45" s="20">
        <v>1</v>
      </c>
      <c r="BX45" s="20">
        <v>1</v>
      </c>
      <c r="BY45" s="20">
        <v>1</v>
      </c>
      <c r="BZ45" s="20">
        <v>1</v>
      </c>
      <c r="CA45" s="20">
        <v>1</v>
      </c>
      <c r="CB45" s="20">
        <v>1</v>
      </c>
      <c r="CC45" s="20">
        <v>1</v>
      </c>
      <c r="CD45" s="20">
        <v>1</v>
      </c>
      <c r="CE45" s="20">
        <v>1</v>
      </c>
      <c r="CF45" s="20">
        <v>1</v>
      </c>
      <c r="CG45" s="20">
        <v>1</v>
      </c>
      <c r="CH45" s="20">
        <v>1</v>
      </c>
      <c r="CI45" s="20">
        <v>1</v>
      </c>
      <c r="CJ45" s="20">
        <v>1</v>
      </c>
      <c r="CK45" s="20">
        <v>1</v>
      </c>
    </row>
    <row r="46" spans="1:89" ht="12.75">
      <c r="A46" s="27"/>
      <c r="B46" t="s">
        <v>11</v>
      </c>
      <c r="C46" s="21"/>
      <c r="D46" s="5"/>
      <c r="E46" t="s">
        <v>12</v>
      </c>
      <c r="F46" s="22"/>
      <c r="G46" s="7"/>
      <c r="H46" t="s">
        <v>13</v>
      </c>
      <c r="I46" s="22"/>
      <c r="J46" s="7"/>
      <c r="K46" t="s">
        <v>14</v>
      </c>
      <c r="L46" s="22"/>
      <c r="M46" s="5"/>
      <c r="N46" t="s">
        <v>15</v>
      </c>
      <c r="O46" s="25"/>
      <c r="Q46" t="s">
        <v>17</v>
      </c>
      <c r="R46" s="25"/>
      <c r="T46" t="s">
        <v>19</v>
      </c>
      <c r="U46" s="6"/>
      <c r="V46" s="7"/>
      <c r="W46" t="s">
        <v>20</v>
      </c>
      <c r="X46" s="9"/>
      <c r="Y46" s="7"/>
      <c r="Z46" t="s">
        <v>21</v>
      </c>
      <c r="AA46" s="10"/>
      <c r="AB46" s="11"/>
      <c r="AC46" t="s">
        <v>22</v>
      </c>
      <c r="AD46" s="25"/>
      <c r="AI46" t="s">
        <v>24</v>
      </c>
      <c r="AJ46" s="21"/>
      <c r="AK46" s="5"/>
      <c r="AL46" t="s">
        <v>25</v>
      </c>
      <c r="AM46" s="22"/>
      <c r="AN46" s="7"/>
      <c r="AO46" t="s">
        <v>26</v>
      </c>
      <c r="AP46" s="22"/>
      <c r="AQ46" s="7"/>
      <c r="AR46" t="s">
        <v>27</v>
      </c>
      <c r="AS46" s="22"/>
      <c r="AT46" s="5"/>
      <c r="AU46" t="s">
        <v>28</v>
      </c>
      <c r="AV46" s="28"/>
      <c r="AX46" t="s">
        <v>29</v>
      </c>
      <c r="AY46" s="21"/>
      <c r="AZ46" s="16"/>
      <c r="BA46" t="s">
        <v>30</v>
      </c>
      <c r="BB46" s="31"/>
      <c r="BC46" s="7"/>
      <c r="BD46" t="s">
        <v>31</v>
      </c>
      <c r="BE46" s="32"/>
      <c r="BG46" t="s">
        <v>32</v>
      </c>
      <c r="BH46" s="33"/>
      <c r="BI46" s="11"/>
      <c r="BJ46" t="s">
        <v>33</v>
      </c>
      <c r="BK46" s="34"/>
      <c r="BM46" s="19">
        <f t="shared" si="2"/>
        <v>0</v>
      </c>
      <c r="BN46" t="s">
        <v>77</v>
      </c>
      <c r="BO46" t="s">
        <v>35</v>
      </c>
      <c r="BP46" s="19">
        <f t="shared" si="3"/>
        <v>0</v>
      </c>
      <c r="BQ46">
        <v>1</v>
      </c>
      <c r="BR46" s="20" t="str">
        <f>LOOKUP($BQ46,lc!$A$3:lc!A$14,lc!$B$3:lc!$B$14)</f>
        <v>Senior men</v>
      </c>
      <c r="BS46" s="20">
        <v>1</v>
      </c>
      <c r="BT46" s="20">
        <v>1</v>
      </c>
      <c r="BU46" s="20">
        <v>1</v>
      </c>
      <c r="BV46" s="20">
        <v>1</v>
      </c>
      <c r="BW46" s="20">
        <v>1</v>
      </c>
      <c r="BX46" s="20">
        <v>1</v>
      </c>
      <c r="BY46" s="20">
        <v>1</v>
      </c>
      <c r="BZ46" s="20">
        <v>1</v>
      </c>
      <c r="CA46" s="20">
        <v>1</v>
      </c>
      <c r="CB46" s="20">
        <v>1</v>
      </c>
      <c r="CC46" s="20">
        <v>1</v>
      </c>
      <c r="CD46" s="20">
        <v>1</v>
      </c>
      <c r="CE46" s="20">
        <v>1</v>
      </c>
      <c r="CF46" s="20">
        <v>1</v>
      </c>
      <c r="CG46" s="20">
        <v>1</v>
      </c>
      <c r="CH46" s="20">
        <v>1</v>
      </c>
      <c r="CI46" s="20">
        <v>1</v>
      </c>
      <c r="CJ46" s="20">
        <v>1</v>
      </c>
      <c r="CK46" s="20">
        <v>1</v>
      </c>
    </row>
    <row r="47" spans="1:89" ht="12.75">
      <c r="A47" s="27"/>
      <c r="B47" t="s">
        <v>11</v>
      </c>
      <c r="C47" s="21"/>
      <c r="D47" s="5"/>
      <c r="E47" t="s">
        <v>12</v>
      </c>
      <c r="F47" s="22"/>
      <c r="G47" s="7"/>
      <c r="H47" t="s">
        <v>13</v>
      </c>
      <c r="I47" s="22"/>
      <c r="J47" s="7"/>
      <c r="K47" t="s">
        <v>14</v>
      </c>
      <c r="L47" s="22"/>
      <c r="M47" s="5"/>
      <c r="N47" t="s">
        <v>15</v>
      </c>
      <c r="O47" s="25"/>
      <c r="Q47" t="s">
        <v>17</v>
      </c>
      <c r="R47" s="25"/>
      <c r="T47" t="s">
        <v>19</v>
      </c>
      <c r="U47" s="6"/>
      <c r="V47" s="7"/>
      <c r="W47" t="s">
        <v>20</v>
      </c>
      <c r="X47" s="9"/>
      <c r="Y47" s="7"/>
      <c r="Z47" t="s">
        <v>21</v>
      </c>
      <c r="AA47" s="10"/>
      <c r="AB47" s="11"/>
      <c r="AC47" t="s">
        <v>22</v>
      </c>
      <c r="AD47" s="25"/>
      <c r="AI47" t="s">
        <v>24</v>
      </c>
      <c r="AJ47" s="21"/>
      <c r="AK47" s="5"/>
      <c r="AL47" t="s">
        <v>25</v>
      </c>
      <c r="AM47" s="22"/>
      <c r="AN47" s="7"/>
      <c r="AO47" t="s">
        <v>26</v>
      </c>
      <c r="AP47" s="22"/>
      <c r="AQ47" s="7"/>
      <c r="AR47" t="s">
        <v>27</v>
      </c>
      <c r="AS47" s="22"/>
      <c r="AT47" s="5"/>
      <c r="AU47" t="s">
        <v>28</v>
      </c>
      <c r="AV47" s="28"/>
      <c r="AX47" t="s">
        <v>29</v>
      </c>
      <c r="AY47" s="21"/>
      <c r="AZ47" s="16"/>
      <c r="BA47" t="s">
        <v>30</v>
      </c>
      <c r="BB47" s="22"/>
      <c r="BC47" s="7"/>
      <c r="BD47" t="s">
        <v>31</v>
      </c>
      <c r="BE47" s="29"/>
      <c r="BG47" t="s">
        <v>32</v>
      </c>
      <c r="BH47" s="30"/>
      <c r="BI47" s="11"/>
      <c r="BJ47" t="s">
        <v>33</v>
      </c>
      <c r="BK47" s="28"/>
      <c r="BM47" s="19">
        <f t="shared" si="2"/>
        <v>0</v>
      </c>
      <c r="BN47" t="s">
        <v>78</v>
      </c>
      <c r="BO47" t="s">
        <v>35</v>
      </c>
      <c r="BP47" s="19">
        <f t="shared" si="3"/>
        <v>0</v>
      </c>
      <c r="BQ47">
        <v>1</v>
      </c>
      <c r="BR47" s="20" t="str">
        <f>LOOKUP($BQ47,lc!$A$3:lc!A$14,lc!$B$3:lc!$B$14)</f>
        <v>Senior men</v>
      </c>
      <c r="BS47" s="20">
        <v>1</v>
      </c>
      <c r="BT47" s="20">
        <v>1</v>
      </c>
      <c r="BU47" s="20">
        <v>1</v>
      </c>
      <c r="BV47" s="20">
        <v>1</v>
      </c>
      <c r="BW47" s="20">
        <v>1</v>
      </c>
      <c r="BX47" s="20">
        <v>1</v>
      </c>
      <c r="BY47" s="20">
        <v>1</v>
      </c>
      <c r="BZ47" s="20">
        <v>1</v>
      </c>
      <c r="CA47" s="20">
        <v>1</v>
      </c>
      <c r="CB47" s="20">
        <v>1</v>
      </c>
      <c r="CC47" s="20">
        <v>1</v>
      </c>
      <c r="CD47" s="20">
        <v>1</v>
      </c>
      <c r="CE47" s="20">
        <v>1</v>
      </c>
      <c r="CF47" s="20">
        <v>1</v>
      </c>
      <c r="CG47" s="20">
        <v>1</v>
      </c>
      <c r="CH47" s="20">
        <v>1</v>
      </c>
      <c r="CI47" s="20">
        <v>1</v>
      </c>
      <c r="CJ47" s="20">
        <v>1</v>
      </c>
      <c r="CK47" s="20">
        <v>1</v>
      </c>
    </row>
    <row r="48" spans="1:89" ht="12.75">
      <c r="A48" s="27"/>
      <c r="B48" t="s">
        <v>11</v>
      </c>
      <c r="C48" s="21"/>
      <c r="D48" s="5"/>
      <c r="E48" t="s">
        <v>12</v>
      </c>
      <c r="F48" s="22"/>
      <c r="G48" s="7"/>
      <c r="H48" t="s">
        <v>13</v>
      </c>
      <c r="I48" s="22"/>
      <c r="J48" s="7"/>
      <c r="K48" t="s">
        <v>14</v>
      </c>
      <c r="L48" s="22"/>
      <c r="M48" s="5"/>
      <c r="N48" t="s">
        <v>15</v>
      </c>
      <c r="O48" s="25"/>
      <c r="Q48" t="s">
        <v>17</v>
      </c>
      <c r="R48" s="25"/>
      <c r="T48" t="s">
        <v>19</v>
      </c>
      <c r="U48" s="6"/>
      <c r="V48" s="7"/>
      <c r="W48" t="s">
        <v>20</v>
      </c>
      <c r="X48" s="9"/>
      <c r="Y48" s="7"/>
      <c r="Z48" t="s">
        <v>21</v>
      </c>
      <c r="AA48" s="10"/>
      <c r="AB48" s="11"/>
      <c r="AC48" t="s">
        <v>22</v>
      </c>
      <c r="AD48" s="25"/>
      <c r="AI48" t="s">
        <v>24</v>
      </c>
      <c r="AJ48" s="21"/>
      <c r="AK48" s="5"/>
      <c r="AL48" t="s">
        <v>25</v>
      </c>
      <c r="AM48" s="22"/>
      <c r="AN48" s="7"/>
      <c r="AO48" t="s">
        <v>26</v>
      </c>
      <c r="AP48" s="22"/>
      <c r="AQ48" s="7"/>
      <c r="AR48" t="s">
        <v>27</v>
      </c>
      <c r="AS48" s="22"/>
      <c r="AT48" s="5"/>
      <c r="AU48" t="s">
        <v>28</v>
      </c>
      <c r="AV48" s="28"/>
      <c r="AX48" t="s">
        <v>29</v>
      </c>
      <c r="AY48" s="21"/>
      <c r="AZ48" s="16"/>
      <c r="BA48" t="s">
        <v>30</v>
      </c>
      <c r="BB48" s="35"/>
      <c r="BC48" s="7"/>
      <c r="BD48" t="s">
        <v>31</v>
      </c>
      <c r="BE48" s="36"/>
      <c r="BG48" t="s">
        <v>32</v>
      </c>
      <c r="BH48" s="37"/>
      <c r="BI48" s="11"/>
      <c r="BJ48" t="s">
        <v>33</v>
      </c>
      <c r="BK48" s="38"/>
      <c r="BM48" s="19">
        <f t="shared" si="2"/>
        <v>0</v>
      </c>
      <c r="BN48" t="s">
        <v>79</v>
      </c>
      <c r="BO48" t="s">
        <v>35</v>
      </c>
      <c r="BP48" s="19">
        <f t="shared" si="3"/>
        <v>0</v>
      </c>
      <c r="BQ48">
        <v>1</v>
      </c>
      <c r="BR48" s="20" t="str">
        <f>LOOKUP($BQ48,lc!$A$3:lc!A$14,lc!$B$3:lc!$B$14)</f>
        <v>Senior men</v>
      </c>
      <c r="BS48" s="20">
        <v>1</v>
      </c>
      <c r="BT48" s="20">
        <v>1</v>
      </c>
      <c r="BU48" s="20">
        <v>1</v>
      </c>
      <c r="BV48" s="20">
        <v>1</v>
      </c>
      <c r="BW48" s="20">
        <v>1</v>
      </c>
      <c r="BX48" s="20">
        <v>1</v>
      </c>
      <c r="BY48" s="20">
        <v>1</v>
      </c>
      <c r="BZ48" s="20">
        <v>1</v>
      </c>
      <c r="CA48" s="20">
        <v>1</v>
      </c>
      <c r="CB48" s="20">
        <v>1</v>
      </c>
      <c r="CC48" s="20">
        <v>1</v>
      </c>
      <c r="CD48" s="20">
        <v>1</v>
      </c>
      <c r="CE48" s="20">
        <v>1</v>
      </c>
      <c r="CF48" s="20">
        <v>1</v>
      </c>
      <c r="CG48" s="20">
        <v>1</v>
      </c>
      <c r="CH48" s="20">
        <v>1</v>
      </c>
      <c r="CI48" s="20">
        <v>1</v>
      </c>
      <c r="CJ48" s="20">
        <v>1</v>
      </c>
      <c r="CK48" s="20">
        <v>1</v>
      </c>
    </row>
    <row r="49" spans="1:89" ht="12.75">
      <c r="A49" s="27"/>
      <c r="B49" t="s">
        <v>11</v>
      </c>
      <c r="C49" s="21"/>
      <c r="D49" s="5"/>
      <c r="E49" t="s">
        <v>12</v>
      </c>
      <c r="F49" s="22"/>
      <c r="G49" s="7"/>
      <c r="H49" t="s">
        <v>13</v>
      </c>
      <c r="I49" s="22"/>
      <c r="J49" s="7"/>
      <c r="K49" t="s">
        <v>14</v>
      </c>
      <c r="L49" s="22"/>
      <c r="M49" s="5"/>
      <c r="N49" t="s">
        <v>15</v>
      </c>
      <c r="O49" s="25"/>
      <c r="Q49" t="s">
        <v>17</v>
      </c>
      <c r="R49" s="25"/>
      <c r="T49" t="s">
        <v>19</v>
      </c>
      <c r="U49" s="6"/>
      <c r="V49" s="7"/>
      <c r="W49" t="s">
        <v>20</v>
      </c>
      <c r="X49" s="9"/>
      <c r="Y49" s="7"/>
      <c r="Z49" t="s">
        <v>21</v>
      </c>
      <c r="AA49" s="10"/>
      <c r="AB49" s="11"/>
      <c r="AC49" t="s">
        <v>22</v>
      </c>
      <c r="AD49" s="25"/>
      <c r="AI49" t="s">
        <v>24</v>
      </c>
      <c r="AJ49" s="21"/>
      <c r="AK49" s="5"/>
      <c r="AL49" t="s">
        <v>25</v>
      </c>
      <c r="AM49" s="22"/>
      <c r="AN49" s="7"/>
      <c r="AO49" t="s">
        <v>26</v>
      </c>
      <c r="AP49" s="22"/>
      <c r="AQ49" s="7"/>
      <c r="AR49" t="s">
        <v>27</v>
      </c>
      <c r="AS49" s="22"/>
      <c r="AT49" s="5"/>
      <c r="AU49" t="s">
        <v>28</v>
      </c>
      <c r="AV49" s="28"/>
      <c r="AX49" t="s">
        <v>29</v>
      </c>
      <c r="AY49" s="21"/>
      <c r="AZ49" s="16"/>
      <c r="BA49" t="s">
        <v>30</v>
      </c>
      <c r="BB49" s="22"/>
      <c r="BC49" s="7"/>
      <c r="BD49" t="s">
        <v>31</v>
      </c>
      <c r="BE49" s="29"/>
      <c r="BG49" t="s">
        <v>32</v>
      </c>
      <c r="BH49" s="30"/>
      <c r="BI49" s="11"/>
      <c r="BJ49" t="s">
        <v>33</v>
      </c>
      <c r="BK49" s="28"/>
      <c r="BM49" s="19">
        <f t="shared" si="2"/>
        <v>0</v>
      </c>
      <c r="BN49" t="s">
        <v>80</v>
      </c>
      <c r="BO49" t="s">
        <v>35</v>
      </c>
      <c r="BP49" s="19">
        <f t="shared" si="3"/>
        <v>0</v>
      </c>
      <c r="BQ49">
        <v>1</v>
      </c>
      <c r="BR49" s="20" t="str">
        <f>LOOKUP($BQ49,lc!$A$3:lc!A$14,lc!$B$3:lc!$B$14)</f>
        <v>Senior men</v>
      </c>
      <c r="BS49" s="20">
        <v>1</v>
      </c>
      <c r="BT49" s="20">
        <v>1</v>
      </c>
      <c r="BU49" s="20">
        <v>1</v>
      </c>
      <c r="BV49" s="20">
        <v>1</v>
      </c>
      <c r="BW49" s="20">
        <v>1</v>
      </c>
      <c r="BX49" s="20">
        <v>1</v>
      </c>
      <c r="BY49" s="20">
        <v>1</v>
      </c>
      <c r="BZ49" s="20">
        <v>1</v>
      </c>
      <c r="CA49" s="20">
        <v>1</v>
      </c>
      <c r="CB49" s="20">
        <v>1</v>
      </c>
      <c r="CC49" s="20">
        <v>1</v>
      </c>
      <c r="CD49" s="20">
        <v>1</v>
      </c>
      <c r="CE49" s="20">
        <v>1</v>
      </c>
      <c r="CF49" s="20">
        <v>1</v>
      </c>
      <c r="CG49" s="20">
        <v>1</v>
      </c>
      <c r="CH49" s="20">
        <v>1</v>
      </c>
      <c r="CI49" s="20">
        <v>1</v>
      </c>
      <c r="CJ49" s="20">
        <v>1</v>
      </c>
      <c r="CK49" s="20">
        <v>1</v>
      </c>
    </row>
    <row r="50" spans="1:89" ht="12.75">
      <c r="A50" s="27"/>
      <c r="B50" t="s">
        <v>11</v>
      </c>
      <c r="C50" s="21"/>
      <c r="D50" s="5"/>
      <c r="E50" t="s">
        <v>12</v>
      </c>
      <c r="F50" s="22"/>
      <c r="G50" s="7"/>
      <c r="H50" t="s">
        <v>13</v>
      </c>
      <c r="I50" s="22"/>
      <c r="J50" s="7"/>
      <c r="K50" t="s">
        <v>14</v>
      </c>
      <c r="L50" s="22"/>
      <c r="M50" s="5"/>
      <c r="N50" t="s">
        <v>15</v>
      </c>
      <c r="O50" s="25"/>
      <c r="Q50" t="s">
        <v>17</v>
      </c>
      <c r="R50" s="25"/>
      <c r="T50" t="s">
        <v>19</v>
      </c>
      <c r="U50" s="6"/>
      <c r="V50" s="7"/>
      <c r="W50" t="s">
        <v>20</v>
      </c>
      <c r="X50" s="9"/>
      <c r="Y50" s="7"/>
      <c r="Z50" t="s">
        <v>21</v>
      </c>
      <c r="AA50" s="10"/>
      <c r="AB50" s="11"/>
      <c r="AC50" t="s">
        <v>22</v>
      </c>
      <c r="AD50" s="25"/>
      <c r="AI50" t="s">
        <v>24</v>
      </c>
      <c r="AJ50" s="21"/>
      <c r="AK50" s="5"/>
      <c r="AL50" t="s">
        <v>25</v>
      </c>
      <c r="AM50" s="22"/>
      <c r="AN50" s="7"/>
      <c r="AO50" t="s">
        <v>26</v>
      </c>
      <c r="AP50" s="22"/>
      <c r="AQ50" s="7"/>
      <c r="AR50" t="s">
        <v>27</v>
      </c>
      <c r="AS50" s="22"/>
      <c r="AT50" s="5"/>
      <c r="AU50" t="s">
        <v>28</v>
      </c>
      <c r="AV50" s="28"/>
      <c r="AX50" t="s">
        <v>29</v>
      </c>
      <c r="AY50" s="21"/>
      <c r="AZ50" s="16"/>
      <c r="BA50" t="s">
        <v>30</v>
      </c>
      <c r="BB50" s="22"/>
      <c r="BC50" s="7"/>
      <c r="BD50" t="s">
        <v>31</v>
      </c>
      <c r="BE50" s="29"/>
      <c r="BG50" t="s">
        <v>32</v>
      </c>
      <c r="BH50" s="30"/>
      <c r="BI50" s="11"/>
      <c r="BJ50" t="s">
        <v>33</v>
      </c>
      <c r="BK50" s="28"/>
      <c r="BM50" s="19">
        <f t="shared" si="2"/>
        <v>0</v>
      </c>
      <c r="BN50" t="s">
        <v>81</v>
      </c>
      <c r="BO50" t="s">
        <v>35</v>
      </c>
      <c r="BP50" s="19">
        <f t="shared" si="3"/>
        <v>0</v>
      </c>
      <c r="BQ50">
        <v>1</v>
      </c>
      <c r="BR50" s="20" t="str">
        <f>LOOKUP($BQ50,lc!$A$3:lc!A$14,lc!$B$3:lc!$B$14)</f>
        <v>Senior men</v>
      </c>
      <c r="BS50" s="20">
        <v>1</v>
      </c>
      <c r="BT50" s="20">
        <v>1</v>
      </c>
      <c r="BU50" s="20">
        <v>1</v>
      </c>
      <c r="BV50" s="20">
        <v>1</v>
      </c>
      <c r="BW50" s="20">
        <v>1</v>
      </c>
      <c r="BX50" s="20">
        <v>1</v>
      </c>
      <c r="BY50" s="20">
        <v>1</v>
      </c>
      <c r="BZ50" s="20">
        <v>1</v>
      </c>
      <c r="CA50" s="20">
        <v>1</v>
      </c>
      <c r="CB50" s="20">
        <v>1</v>
      </c>
      <c r="CC50" s="20">
        <v>1</v>
      </c>
      <c r="CD50" s="20">
        <v>1</v>
      </c>
      <c r="CE50" s="20">
        <v>1</v>
      </c>
      <c r="CF50" s="20">
        <v>1</v>
      </c>
      <c r="CG50" s="20">
        <v>1</v>
      </c>
      <c r="CH50" s="20">
        <v>1</v>
      </c>
      <c r="CI50" s="20">
        <v>1</v>
      </c>
      <c r="CJ50" s="20">
        <v>1</v>
      </c>
      <c r="CK50" s="20">
        <v>1</v>
      </c>
    </row>
    <row r="51" spans="1:89" ht="12.75">
      <c r="A51" s="27"/>
      <c r="B51" t="s">
        <v>11</v>
      </c>
      <c r="C51" s="21"/>
      <c r="D51" s="5"/>
      <c r="E51" t="s">
        <v>12</v>
      </c>
      <c r="F51" s="22"/>
      <c r="G51" s="7"/>
      <c r="H51" t="s">
        <v>13</v>
      </c>
      <c r="I51" s="22"/>
      <c r="J51" s="7"/>
      <c r="K51" t="s">
        <v>14</v>
      </c>
      <c r="L51" s="22"/>
      <c r="M51" s="5"/>
      <c r="N51" t="s">
        <v>15</v>
      </c>
      <c r="O51" s="25"/>
      <c r="Q51" t="s">
        <v>17</v>
      </c>
      <c r="R51" s="25"/>
      <c r="T51" t="s">
        <v>19</v>
      </c>
      <c r="U51" s="6"/>
      <c r="V51" s="7"/>
      <c r="W51" t="s">
        <v>20</v>
      </c>
      <c r="X51" s="9"/>
      <c r="Y51" s="7"/>
      <c r="Z51" t="s">
        <v>21</v>
      </c>
      <c r="AA51" s="10"/>
      <c r="AB51" s="11"/>
      <c r="AC51" t="s">
        <v>22</v>
      </c>
      <c r="AD51" s="25"/>
      <c r="AI51" t="s">
        <v>24</v>
      </c>
      <c r="AJ51" s="21"/>
      <c r="AK51" s="5"/>
      <c r="AL51" t="s">
        <v>25</v>
      </c>
      <c r="AM51" s="22"/>
      <c r="AN51" s="7"/>
      <c r="AO51" t="s">
        <v>26</v>
      </c>
      <c r="AP51" s="22"/>
      <c r="AQ51" s="7"/>
      <c r="AR51" t="s">
        <v>27</v>
      </c>
      <c r="AS51" s="22"/>
      <c r="AT51" s="5"/>
      <c r="AU51" t="s">
        <v>28</v>
      </c>
      <c r="AV51" s="28"/>
      <c r="AX51" t="s">
        <v>29</v>
      </c>
      <c r="AY51" s="21"/>
      <c r="AZ51" s="16"/>
      <c r="BA51" t="s">
        <v>30</v>
      </c>
      <c r="BB51" s="22"/>
      <c r="BC51" s="7"/>
      <c r="BD51" t="s">
        <v>31</v>
      </c>
      <c r="BE51" s="29"/>
      <c r="BG51" t="s">
        <v>32</v>
      </c>
      <c r="BH51" s="30"/>
      <c r="BI51" s="11"/>
      <c r="BJ51" t="s">
        <v>33</v>
      </c>
      <c r="BK51" s="28"/>
      <c r="BM51" s="19">
        <f t="shared" si="2"/>
        <v>0</v>
      </c>
      <c r="BN51" t="s">
        <v>82</v>
      </c>
      <c r="BO51" t="s">
        <v>35</v>
      </c>
      <c r="BP51" s="19">
        <f t="shared" si="3"/>
        <v>0</v>
      </c>
      <c r="BQ51">
        <v>1</v>
      </c>
      <c r="BR51" s="20" t="str">
        <f>LOOKUP($BQ51,lc!$A$3:lc!A$14,lc!$B$3:lc!$B$14)</f>
        <v>Senior men</v>
      </c>
      <c r="BS51" s="20">
        <v>1</v>
      </c>
      <c r="BT51" s="20">
        <v>1</v>
      </c>
      <c r="BU51" s="20">
        <v>1</v>
      </c>
      <c r="BV51" s="20">
        <v>1</v>
      </c>
      <c r="BW51" s="20">
        <v>1</v>
      </c>
      <c r="BX51" s="20">
        <v>1</v>
      </c>
      <c r="BY51" s="20">
        <v>1</v>
      </c>
      <c r="BZ51" s="20">
        <v>1</v>
      </c>
      <c r="CA51" s="20">
        <v>1</v>
      </c>
      <c r="CB51" s="20">
        <v>1</v>
      </c>
      <c r="CC51" s="20">
        <v>1</v>
      </c>
      <c r="CD51" s="20">
        <v>1</v>
      </c>
      <c r="CE51" s="20">
        <v>1</v>
      </c>
      <c r="CF51" s="20">
        <v>1</v>
      </c>
      <c r="CG51" s="20">
        <v>1</v>
      </c>
      <c r="CH51" s="20">
        <v>1</v>
      </c>
      <c r="CI51" s="20">
        <v>1</v>
      </c>
      <c r="CJ51" s="20">
        <v>1</v>
      </c>
      <c r="CK51" s="20">
        <v>1</v>
      </c>
    </row>
    <row r="52" spans="1:89" ht="12.75">
      <c r="A52" s="27"/>
      <c r="B52" t="s">
        <v>11</v>
      </c>
      <c r="C52" s="21"/>
      <c r="D52" s="5"/>
      <c r="E52" t="s">
        <v>12</v>
      </c>
      <c r="F52" s="22"/>
      <c r="G52" s="7"/>
      <c r="H52" t="s">
        <v>13</v>
      </c>
      <c r="I52" s="22"/>
      <c r="J52" s="7"/>
      <c r="K52" t="s">
        <v>14</v>
      </c>
      <c r="L52" s="22"/>
      <c r="M52" s="5"/>
      <c r="N52" t="s">
        <v>15</v>
      </c>
      <c r="O52" s="25"/>
      <c r="Q52" t="s">
        <v>17</v>
      </c>
      <c r="R52" s="25"/>
      <c r="T52" t="s">
        <v>19</v>
      </c>
      <c r="U52" s="6"/>
      <c r="V52" s="7"/>
      <c r="W52" t="s">
        <v>20</v>
      </c>
      <c r="X52" s="9"/>
      <c r="Y52" s="7"/>
      <c r="Z52" t="s">
        <v>21</v>
      </c>
      <c r="AA52" s="10"/>
      <c r="AB52" s="11"/>
      <c r="AC52" t="s">
        <v>22</v>
      </c>
      <c r="AD52" s="25"/>
      <c r="AI52" t="s">
        <v>24</v>
      </c>
      <c r="AJ52" s="21"/>
      <c r="AK52" s="5"/>
      <c r="AL52" t="s">
        <v>25</v>
      </c>
      <c r="AM52" s="22"/>
      <c r="AN52" s="7"/>
      <c r="AO52" t="s">
        <v>26</v>
      </c>
      <c r="AP52" s="22"/>
      <c r="AQ52" s="7"/>
      <c r="AR52" t="s">
        <v>27</v>
      </c>
      <c r="AS52" s="22"/>
      <c r="AT52" s="5"/>
      <c r="AU52" t="s">
        <v>28</v>
      </c>
      <c r="AV52" s="28"/>
      <c r="AX52" t="s">
        <v>29</v>
      </c>
      <c r="AY52" s="21"/>
      <c r="AZ52" s="16"/>
      <c r="BA52" t="s">
        <v>30</v>
      </c>
      <c r="BB52" s="22"/>
      <c r="BC52" s="7"/>
      <c r="BD52" t="s">
        <v>31</v>
      </c>
      <c r="BE52" s="29"/>
      <c r="BG52" t="s">
        <v>32</v>
      </c>
      <c r="BH52" s="30"/>
      <c r="BI52" s="11"/>
      <c r="BJ52" t="s">
        <v>33</v>
      </c>
      <c r="BK52" s="28"/>
      <c r="BM52" s="19">
        <f t="shared" si="2"/>
        <v>0</v>
      </c>
      <c r="BN52" t="s">
        <v>83</v>
      </c>
      <c r="BO52" t="s">
        <v>35</v>
      </c>
      <c r="BP52" s="19">
        <f t="shared" si="3"/>
        <v>0</v>
      </c>
      <c r="BQ52">
        <v>1</v>
      </c>
      <c r="BR52" s="20" t="str">
        <f>LOOKUP($BQ52,lc!$A$3:lc!A$14,lc!$B$3:lc!$B$14)</f>
        <v>Senior men</v>
      </c>
      <c r="BS52" s="20">
        <v>1</v>
      </c>
      <c r="BT52" s="20">
        <v>1</v>
      </c>
      <c r="BU52" s="20">
        <v>1</v>
      </c>
      <c r="BV52" s="20">
        <v>1</v>
      </c>
      <c r="BW52" s="20">
        <v>1</v>
      </c>
      <c r="BX52" s="20">
        <v>1</v>
      </c>
      <c r="BY52" s="20">
        <v>1</v>
      </c>
      <c r="BZ52" s="20">
        <v>1</v>
      </c>
      <c r="CA52" s="20">
        <v>1</v>
      </c>
      <c r="CB52" s="20">
        <v>1</v>
      </c>
      <c r="CC52" s="20">
        <v>1</v>
      </c>
      <c r="CD52" s="20">
        <v>1</v>
      </c>
      <c r="CE52" s="20">
        <v>1</v>
      </c>
      <c r="CF52" s="20">
        <v>1</v>
      </c>
      <c r="CG52" s="20">
        <v>1</v>
      </c>
      <c r="CH52" s="20">
        <v>1</v>
      </c>
      <c r="CI52" s="20">
        <v>1</v>
      </c>
      <c r="CJ52" s="20">
        <v>1</v>
      </c>
      <c r="CK52" s="20">
        <v>1</v>
      </c>
    </row>
    <row r="53" spans="1:89" ht="12.75">
      <c r="A53" s="27"/>
      <c r="B53" t="s">
        <v>11</v>
      </c>
      <c r="C53" s="30"/>
      <c r="D53" s="5"/>
      <c r="E53" t="s">
        <v>12</v>
      </c>
      <c r="F53" s="22"/>
      <c r="G53" s="7"/>
      <c r="H53" t="s">
        <v>13</v>
      </c>
      <c r="I53" s="22"/>
      <c r="J53" s="7"/>
      <c r="K53" t="s">
        <v>14</v>
      </c>
      <c r="L53" s="22"/>
      <c r="M53" s="5"/>
      <c r="N53" t="s">
        <v>15</v>
      </c>
      <c r="O53" s="28"/>
      <c r="Q53" t="s">
        <v>17</v>
      </c>
      <c r="R53" s="25"/>
      <c r="T53" t="s">
        <v>19</v>
      </c>
      <c r="U53" s="22"/>
      <c r="V53" s="7"/>
      <c r="W53" t="s">
        <v>20</v>
      </c>
      <c r="X53" s="29"/>
      <c r="Y53" s="7"/>
      <c r="Z53" t="s">
        <v>21</v>
      </c>
      <c r="AA53" s="30"/>
      <c r="AB53" s="11"/>
      <c r="AC53" t="s">
        <v>22</v>
      </c>
      <c r="AD53" s="28"/>
      <c r="AI53" t="s">
        <v>24</v>
      </c>
      <c r="AJ53" s="21"/>
      <c r="AK53" s="5"/>
      <c r="AL53" t="s">
        <v>25</v>
      </c>
      <c r="AM53" s="22"/>
      <c r="AN53" s="7"/>
      <c r="AO53" t="s">
        <v>26</v>
      </c>
      <c r="AP53" s="22"/>
      <c r="AQ53" s="7"/>
      <c r="AR53" t="s">
        <v>27</v>
      </c>
      <c r="AS53" s="22"/>
      <c r="AT53" s="5"/>
      <c r="AU53" t="s">
        <v>28</v>
      </c>
      <c r="AV53" s="28"/>
      <c r="AX53" t="s">
        <v>29</v>
      </c>
      <c r="AY53" s="21"/>
      <c r="AZ53" s="16"/>
      <c r="BA53" t="s">
        <v>30</v>
      </c>
      <c r="BB53" s="22"/>
      <c r="BC53" s="7"/>
      <c r="BD53" t="s">
        <v>31</v>
      </c>
      <c r="BE53" s="29"/>
      <c r="BG53" t="s">
        <v>32</v>
      </c>
      <c r="BH53" s="30"/>
      <c r="BI53" s="11"/>
      <c r="BJ53" t="s">
        <v>33</v>
      </c>
      <c r="BK53" s="28"/>
      <c r="BM53" s="19">
        <f t="shared" si="2"/>
        <v>0</v>
      </c>
      <c r="BO53" t="s">
        <v>35</v>
      </c>
      <c r="BP53" s="19">
        <f t="shared" si="3"/>
        <v>0</v>
      </c>
      <c r="BQ53">
        <v>1</v>
      </c>
      <c r="BR53" s="20" t="str">
        <f>LOOKUP($BQ53,lc!$A$3:lc!A$14,lc!$B$3:lc!$B$14)</f>
        <v>Senior men</v>
      </c>
      <c r="BS53" s="20">
        <v>1</v>
      </c>
      <c r="BT53" s="20">
        <v>1</v>
      </c>
      <c r="BU53" s="20">
        <v>1</v>
      </c>
      <c r="BV53" s="20">
        <v>1</v>
      </c>
      <c r="BW53" s="20">
        <v>1</v>
      </c>
      <c r="BX53" s="20">
        <v>1</v>
      </c>
      <c r="BY53" s="20">
        <v>1</v>
      </c>
      <c r="BZ53" s="20">
        <v>1</v>
      </c>
      <c r="CA53" s="20">
        <v>1</v>
      </c>
      <c r="CB53" s="20">
        <v>1</v>
      </c>
      <c r="CC53" s="20">
        <v>1</v>
      </c>
      <c r="CD53" s="20">
        <v>1</v>
      </c>
      <c r="CE53" s="20">
        <v>1</v>
      </c>
      <c r="CF53" s="20">
        <v>1</v>
      </c>
      <c r="CG53" s="20">
        <v>1</v>
      </c>
      <c r="CH53" s="20">
        <v>1</v>
      </c>
      <c r="CI53" s="20">
        <v>1</v>
      </c>
      <c r="CJ53" s="20">
        <v>1</v>
      </c>
      <c r="CK53" s="20">
        <v>1</v>
      </c>
    </row>
    <row r="54" spans="1:89" ht="12.75">
      <c r="A54" s="27"/>
      <c r="B54" t="s">
        <v>11</v>
      </c>
      <c r="C54" s="30"/>
      <c r="D54" s="5"/>
      <c r="E54" t="s">
        <v>12</v>
      </c>
      <c r="F54" s="22"/>
      <c r="G54" s="7"/>
      <c r="H54" t="s">
        <v>13</v>
      </c>
      <c r="I54" s="22"/>
      <c r="J54" s="7"/>
      <c r="K54" t="s">
        <v>14</v>
      </c>
      <c r="L54" s="22"/>
      <c r="M54" s="5"/>
      <c r="N54" t="s">
        <v>15</v>
      </c>
      <c r="O54" s="28"/>
      <c r="Q54" t="s">
        <v>17</v>
      </c>
      <c r="R54" s="25"/>
      <c r="T54" t="s">
        <v>19</v>
      </c>
      <c r="U54" s="22"/>
      <c r="V54" s="7"/>
      <c r="W54" t="s">
        <v>20</v>
      </c>
      <c r="X54" s="29"/>
      <c r="Y54" s="7"/>
      <c r="Z54" t="s">
        <v>21</v>
      </c>
      <c r="AA54" s="30"/>
      <c r="AB54" s="11"/>
      <c r="AC54" t="s">
        <v>22</v>
      </c>
      <c r="AD54" s="28"/>
      <c r="AI54" t="s">
        <v>24</v>
      </c>
      <c r="AJ54" s="21"/>
      <c r="AK54" s="5"/>
      <c r="AL54" t="s">
        <v>25</v>
      </c>
      <c r="AM54" s="22"/>
      <c r="AN54" s="7"/>
      <c r="AO54" t="s">
        <v>26</v>
      </c>
      <c r="AP54" s="22"/>
      <c r="AQ54" s="7"/>
      <c r="AR54" t="s">
        <v>27</v>
      </c>
      <c r="AS54" s="22"/>
      <c r="AT54" s="5"/>
      <c r="AU54" t="s">
        <v>28</v>
      </c>
      <c r="AV54" s="28"/>
      <c r="AX54" t="s">
        <v>29</v>
      </c>
      <c r="AY54" s="21"/>
      <c r="AZ54" s="16"/>
      <c r="BA54" t="s">
        <v>30</v>
      </c>
      <c r="BB54" s="22"/>
      <c r="BC54" s="7"/>
      <c r="BD54" t="s">
        <v>31</v>
      </c>
      <c r="BE54" s="29"/>
      <c r="BG54" t="s">
        <v>32</v>
      </c>
      <c r="BH54" s="30"/>
      <c r="BI54" s="11"/>
      <c r="BJ54" t="s">
        <v>33</v>
      </c>
      <c r="BK54" s="28"/>
      <c r="BM54" s="19">
        <f t="shared" si="2"/>
        <v>0</v>
      </c>
      <c r="BO54" t="s">
        <v>35</v>
      </c>
      <c r="BP54" s="19">
        <f t="shared" si="3"/>
        <v>0</v>
      </c>
      <c r="BQ54">
        <v>1</v>
      </c>
      <c r="BR54" s="20" t="str">
        <f>LOOKUP($BQ54,lc!$A$3:lc!A$14,lc!$B$3:lc!$B$14)</f>
        <v>Senior men</v>
      </c>
      <c r="BS54" s="20">
        <v>1</v>
      </c>
      <c r="BT54" s="20">
        <v>1</v>
      </c>
      <c r="BU54" s="20">
        <v>1</v>
      </c>
      <c r="BV54" s="20">
        <v>1</v>
      </c>
      <c r="BW54" s="20">
        <v>1</v>
      </c>
      <c r="BX54" s="20">
        <v>1</v>
      </c>
      <c r="BY54" s="20">
        <v>1</v>
      </c>
      <c r="BZ54" s="20">
        <v>1</v>
      </c>
      <c r="CA54" s="20">
        <v>1</v>
      </c>
      <c r="CB54" s="20">
        <v>1</v>
      </c>
      <c r="CC54" s="20">
        <v>1</v>
      </c>
      <c r="CD54" s="20">
        <v>1</v>
      </c>
      <c r="CE54" s="20">
        <v>1</v>
      </c>
      <c r="CF54" s="20">
        <v>1</v>
      </c>
      <c r="CG54" s="20">
        <v>1</v>
      </c>
      <c r="CH54" s="20">
        <v>1</v>
      </c>
      <c r="CI54" s="20">
        <v>1</v>
      </c>
      <c r="CJ54" s="20">
        <v>1</v>
      </c>
      <c r="CK54" s="20">
        <v>1</v>
      </c>
    </row>
    <row r="55" spans="1:89" ht="12.75">
      <c r="A55" s="27"/>
      <c r="B55" t="s">
        <v>11</v>
      </c>
      <c r="C55" s="30"/>
      <c r="D55" s="5"/>
      <c r="E55" t="s">
        <v>12</v>
      </c>
      <c r="F55" s="22"/>
      <c r="G55" s="7"/>
      <c r="H55" t="s">
        <v>13</v>
      </c>
      <c r="I55" s="22"/>
      <c r="J55" s="7"/>
      <c r="K55" t="s">
        <v>14</v>
      </c>
      <c r="L55" s="22"/>
      <c r="M55" s="5"/>
      <c r="N55" t="s">
        <v>15</v>
      </c>
      <c r="O55" s="28"/>
      <c r="Q55" t="s">
        <v>17</v>
      </c>
      <c r="R55" s="25"/>
      <c r="T55" t="s">
        <v>19</v>
      </c>
      <c r="U55" s="22"/>
      <c r="V55" s="7"/>
      <c r="W55" t="s">
        <v>20</v>
      </c>
      <c r="X55" s="29"/>
      <c r="Y55" s="7"/>
      <c r="Z55" t="s">
        <v>21</v>
      </c>
      <c r="AA55" s="30"/>
      <c r="AB55" s="11"/>
      <c r="AC55" t="s">
        <v>22</v>
      </c>
      <c r="AD55" s="28"/>
      <c r="AI55" t="s">
        <v>24</v>
      </c>
      <c r="AJ55" s="21"/>
      <c r="AK55" s="5"/>
      <c r="AL55" t="s">
        <v>25</v>
      </c>
      <c r="AM55" s="22"/>
      <c r="AN55" s="7"/>
      <c r="AO55" t="s">
        <v>26</v>
      </c>
      <c r="AP55" s="22"/>
      <c r="AQ55" s="7"/>
      <c r="AR55" t="s">
        <v>27</v>
      </c>
      <c r="AS55" s="22"/>
      <c r="AT55" s="5"/>
      <c r="AU55" t="s">
        <v>28</v>
      </c>
      <c r="AV55" s="28"/>
      <c r="AX55" t="s">
        <v>29</v>
      </c>
      <c r="AY55" s="21"/>
      <c r="AZ55" s="16"/>
      <c r="BA55" t="s">
        <v>30</v>
      </c>
      <c r="BB55" s="22"/>
      <c r="BC55" s="7"/>
      <c r="BD55" t="s">
        <v>31</v>
      </c>
      <c r="BE55" s="29"/>
      <c r="BG55" t="s">
        <v>32</v>
      </c>
      <c r="BH55" s="30"/>
      <c r="BI55" s="11"/>
      <c r="BJ55" t="s">
        <v>33</v>
      </c>
      <c r="BK55" s="28"/>
      <c r="BM55" s="19">
        <f t="shared" si="2"/>
        <v>0</v>
      </c>
      <c r="BO55" t="s">
        <v>35</v>
      </c>
      <c r="BP55" s="19">
        <f t="shared" si="3"/>
        <v>0</v>
      </c>
      <c r="BQ55">
        <v>1</v>
      </c>
      <c r="BR55" s="20" t="str">
        <f>LOOKUP($BQ55,lc!$A$3:lc!A$14,lc!$B$3:lc!$B$14)</f>
        <v>Senior men</v>
      </c>
      <c r="BS55" s="20">
        <v>1</v>
      </c>
      <c r="BT55" s="20">
        <v>1</v>
      </c>
      <c r="BU55" s="20">
        <v>1</v>
      </c>
      <c r="BV55" s="20">
        <v>1</v>
      </c>
      <c r="BW55" s="20">
        <v>1</v>
      </c>
      <c r="BX55" s="20">
        <v>1</v>
      </c>
      <c r="BY55" s="20">
        <v>1</v>
      </c>
      <c r="BZ55" s="20">
        <v>1</v>
      </c>
      <c r="CA55" s="20">
        <v>1</v>
      </c>
      <c r="CB55" s="20">
        <v>1</v>
      </c>
      <c r="CC55" s="20">
        <v>1</v>
      </c>
      <c r="CD55" s="20">
        <v>1</v>
      </c>
      <c r="CE55" s="20">
        <v>1</v>
      </c>
      <c r="CF55" s="20">
        <v>1</v>
      </c>
      <c r="CG55" s="20">
        <v>1</v>
      </c>
      <c r="CH55" s="20">
        <v>1</v>
      </c>
      <c r="CI55" s="20">
        <v>1</v>
      </c>
      <c r="CJ55" s="20">
        <v>1</v>
      </c>
      <c r="CK55" s="20">
        <v>1</v>
      </c>
    </row>
    <row r="56" spans="1:89" ht="12.75">
      <c r="A56" s="27"/>
      <c r="B56" t="s">
        <v>11</v>
      </c>
      <c r="C56" s="30"/>
      <c r="D56" s="5" t="str">
        <f>IF(C56=0," ",IF(C56*BR56&gt;18,0,INT(25.4374*(18-C56*BR56)^1.81)))</f>
        <v> </v>
      </c>
      <c r="E56" t="s">
        <v>12</v>
      </c>
      <c r="F56" s="22"/>
      <c r="G56" s="7"/>
      <c r="H56" t="s">
        <v>13</v>
      </c>
      <c r="I56" s="22"/>
      <c r="J56" s="7"/>
      <c r="K56" t="s">
        <v>14</v>
      </c>
      <c r="L56" s="22"/>
      <c r="M56" s="5"/>
      <c r="N56" t="s">
        <v>15</v>
      </c>
      <c r="O56" s="28"/>
      <c r="Q56" t="s">
        <v>17</v>
      </c>
      <c r="R56" s="25"/>
      <c r="T56" t="s">
        <v>19</v>
      </c>
      <c r="U56" s="22"/>
      <c r="V56" s="7"/>
      <c r="W56" t="s">
        <v>20</v>
      </c>
      <c r="X56" s="29"/>
      <c r="Y56" s="7"/>
      <c r="Z56" t="s">
        <v>21</v>
      </c>
      <c r="AA56" s="30"/>
      <c r="AB56" s="11"/>
      <c r="AC56" t="s">
        <v>22</v>
      </c>
      <c r="AD56" s="28"/>
      <c r="AI56" t="s">
        <v>24</v>
      </c>
      <c r="AJ56" s="21"/>
      <c r="AK56" s="5"/>
      <c r="AL56" t="s">
        <v>25</v>
      </c>
      <c r="AM56" s="22"/>
      <c r="AN56" s="7"/>
      <c r="AO56" t="s">
        <v>26</v>
      </c>
      <c r="AP56" s="22"/>
      <c r="AQ56" s="7"/>
      <c r="AR56" t="s">
        <v>27</v>
      </c>
      <c r="AS56" s="22"/>
      <c r="AT56" s="5"/>
      <c r="AU56" t="s">
        <v>28</v>
      </c>
      <c r="AV56" s="28"/>
      <c r="AX56" t="s">
        <v>29</v>
      </c>
      <c r="AY56" s="21"/>
      <c r="AZ56" s="16"/>
      <c r="BA56" t="s">
        <v>30</v>
      </c>
      <c r="BB56" s="22"/>
      <c r="BC56" s="7"/>
      <c r="BD56" t="s">
        <v>31</v>
      </c>
      <c r="BE56" s="29"/>
      <c r="BG56" t="s">
        <v>32</v>
      </c>
      <c r="BH56" s="30"/>
      <c r="BI56" s="11"/>
      <c r="BJ56" t="s">
        <v>33</v>
      </c>
      <c r="BK56" s="28"/>
      <c r="BM56" s="19">
        <f t="shared" si="2"/>
        <v>0</v>
      </c>
      <c r="BO56" t="s">
        <v>35</v>
      </c>
      <c r="BP56" s="19">
        <f t="shared" si="3"/>
        <v>0</v>
      </c>
      <c r="BQ56">
        <v>1</v>
      </c>
      <c r="BR56" s="20" t="str">
        <f>LOOKUP($BQ56,lc!$A$3:lc!A$14,lc!$B$3:lc!$B$14)</f>
        <v>Senior men</v>
      </c>
      <c r="BS56" s="20">
        <v>1</v>
      </c>
      <c r="BT56" s="20">
        <v>1</v>
      </c>
      <c r="BU56" s="20">
        <v>1</v>
      </c>
      <c r="BV56" s="20">
        <v>1</v>
      </c>
      <c r="BW56" s="20">
        <v>1</v>
      </c>
      <c r="BX56" s="20">
        <v>1</v>
      </c>
      <c r="BY56" s="20">
        <v>1</v>
      </c>
      <c r="BZ56" s="20">
        <v>1</v>
      </c>
      <c r="CA56" s="20">
        <v>1</v>
      </c>
      <c r="CB56" s="20">
        <v>1</v>
      </c>
      <c r="CC56" s="20">
        <v>1</v>
      </c>
      <c r="CD56" s="20">
        <v>1</v>
      </c>
      <c r="CE56" s="20">
        <v>1</v>
      </c>
      <c r="CF56" s="20">
        <v>1</v>
      </c>
      <c r="CG56" s="20">
        <v>1</v>
      </c>
      <c r="CH56" s="20">
        <v>1</v>
      </c>
      <c r="CI56" s="20">
        <v>1</v>
      </c>
      <c r="CJ56" s="20">
        <v>1</v>
      </c>
      <c r="CK56" s="20">
        <v>1</v>
      </c>
    </row>
    <row r="57" spans="1:89" ht="12.75">
      <c r="A57" s="27"/>
      <c r="B57" t="s">
        <v>11</v>
      </c>
      <c r="C57" s="30"/>
      <c r="D57" s="5"/>
      <c r="E57" t="s">
        <v>12</v>
      </c>
      <c r="F57" s="22"/>
      <c r="G57" s="7"/>
      <c r="H57" t="s">
        <v>13</v>
      </c>
      <c r="I57" s="22"/>
      <c r="J57" s="7"/>
      <c r="K57" t="s">
        <v>14</v>
      </c>
      <c r="L57" s="22"/>
      <c r="M57" s="5"/>
      <c r="N57" t="s">
        <v>15</v>
      </c>
      <c r="O57" s="28"/>
      <c r="Q57" t="s">
        <v>17</v>
      </c>
      <c r="R57" s="25"/>
      <c r="T57" t="s">
        <v>19</v>
      </c>
      <c r="U57" s="22"/>
      <c r="V57" s="7"/>
      <c r="W57" t="s">
        <v>20</v>
      </c>
      <c r="X57" s="29"/>
      <c r="Y57" s="7"/>
      <c r="Z57" t="s">
        <v>21</v>
      </c>
      <c r="AA57" s="30"/>
      <c r="AB57" s="11"/>
      <c r="AC57" t="s">
        <v>22</v>
      </c>
      <c r="AD57" s="28"/>
      <c r="AI57" t="s">
        <v>24</v>
      </c>
      <c r="AJ57" s="21"/>
      <c r="AK57" s="5"/>
      <c r="AL57" t="s">
        <v>25</v>
      </c>
      <c r="AM57" s="22"/>
      <c r="AN57" s="7"/>
      <c r="AO57" t="s">
        <v>26</v>
      </c>
      <c r="AP57" s="22"/>
      <c r="AQ57" s="7"/>
      <c r="AR57" t="s">
        <v>27</v>
      </c>
      <c r="AS57" s="22"/>
      <c r="AT57" s="5"/>
      <c r="AU57" t="s">
        <v>28</v>
      </c>
      <c r="AV57" s="28"/>
      <c r="AX57" t="s">
        <v>29</v>
      </c>
      <c r="AY57" s="21"/>
      <c r="AZ57" s="16"/>
      <c r="BA57" t="s">
        <v>30</v>
      </c>
      <c r="BB57" s="22"/>
      <c r="BC57" s="7"/>
      <c r="BD57" t="s">
        <v>31</v>
      </c>
      <c r="BE57" s="29"/>
      <c r="BG57" t="s">
        <v>32</v>
      </c>
      <c r="BH57" s="30"/>
      <c r="BI57" s="11"/>
      <c r="BJ57" t="s">
        <v>33</v>
      </c>
      <c r="BK57" s="28"/>
      <c r="BM57" s="19">
        <f t="shared" si="2"/>
        <v>0</v>
      </c>
      <c r="BO57" t="s">
        <v>35</v>
      </c>
      <c r="BP57" s="19">
        <f t="shared" si="3"/>
        <v>0</v>
      </c>
      <c r="BQ57">
        <v>1</v>
      </c>
      <c r="BR57" s="20" t="str">
        <f>LOOKUP($BQ57,lc!$A$3:lc!A$14,lc!$B$3:lc!$B$14)</f>
        <v>Senior men</v>
      </c>
      <c r="BS57" s="20">
        <v>1</v>
      </c>
      <c r="BT57" s="20">
        <v>1</v>
      </c>
      <c r="BU57" s="20">
        <v>1</v>
      </c>
      <c r="BV57" s="20">
        <v>1</v>
      </c>
      <c r="BW57" s="20">
        <v>1</v>
      </c>
      <c r="BX57" s="20">
        <v>1</v>
      </c>
      <c r="BY57" s="20">
        <v>1</v>
      </c>
      <c r="BZ57" s="20">
        <v>1</v>
      </c>
      <c r="CA57" s="20">
        <v>1</v>
      </c>
      <c r="CB57" s="20">
        <v>1</v>
      </c>
      <c r="CC57" s="20">
        <v>1</v>
      </c>
      <c r="CD57" s="20">
        <v>1</v>
      </c>
      <c r="CE57" s="20">
        <v>1</v>
      </c>
      <c r="CF57" s="20">
        <v>1</v>
      </c>
      <c r="CG57" s="20">
        <v>1</v>
      </c>
      <c r="CH57" s="20">
        <v>1</v>
      </c>
      <c r="CI57" s="20">
        <v>1</v>
      </c>
      <c r="CJ57" s="20">
        <v>1</v>
      </c>
      <c r="CK57" s="20">
        <v>1</v>
      </c>
    </row>
    <row r="58" spans="1:89" ht="12.75">
      <c r="A58" s="39"/>
      <c r="B58" t="s">
        <v>11</v>
      </c>
      <c r="C58" s="30"/>
      <c r="D58" s="5"/>
      <c r="E58" t="s">
        <v>12</v>
      </c>
      <c r="F58" s="22"/>
      <c r="G58" s="7"/>
      <c r="H58" t="s">
        <v>13</v>
      </c>
      <c r="I58" s="22"/>
      <c r="J58" s="7"/>
      <c r="K58" t="s">
        <v>14</v>
      </c>
      <c r="L58" s="22"/>
      <c r="M58" s="5" t="str">
        <f>IF(L58=0," ",IF(L58*BU58&lt;1.5,0,INT(51.39*(L58*BU58-1.5)^1.05)))</f>
        <v> </v>
      </c>
      <c r="O58" s="34"/>
      <c r="R58" s="34"/>
      <c r="U58" s="40"/>
      <c r="X58" s="32"/>
      <c r="AA58" s="33"/>
      <c r="AD58" s="34"/>
      <c r="BM58" s="19">
        <v>0</v>
      </c>
      <c r="BO58" t="s">
        <v>35</v>
      </c>
      <c r="BP58" s="19">
        <f t="shared" si="3"/>
        <v>0</v>
      </c>
      <c r="BQ58">
        <v>1</v>
      </c>
      <c r="BR58" s="20" t="str">
        <f>LOOKUP($BQ58,lc!$A$3:lc!A$14,lc!$B$3:lc!$B$14)</f>
        <v>Senior men</v>
      </c>
      <c r="BS58">
        <v>1</v>
      </c>
      <c r="BT58">
        <v>1</v>
      </c>
      <c r="BU58">
        <v>1</v>
      </c>
      <c r="BV58">
        <v>1</v>
      </c>
      <c r="BW58">
        <v>1</v>
      </c>
      <c r="BX58">
        <v>1</v>
      </c>
      <c r="BY58">
        <v>1</v>
      </c>
      <c r="BZ58">
        <v>1</v>
      </c>
      <c r="CA58">
        <v>1</v>
      </c>
      <c r="CB58">
        <v>1</v>
      </c>
      <c r="CC58">
        <v>1</v>
      </c>
      <c r="CD58">
        <v>1</v>
      </c>
      <c r="CE58">
        <v>1</v>
      </c>
      <c r="CF58">
        <v>1</v>
      </c>
      <c r="CG58">
        <v>1</v>
      </c>
      <c r="CH58">
        <v>1</v>
      </c>
      <c r="CI58">
        <v>1</v>
      </c>
      <c r="CJ58">
        <v>1</v>
      </c>
      <c r="CK58">
        <v>1</v>
      </c>
    </row>
    <row r="59" spans="1:65" ht="12.75">
      <c r="A59" s="41"/>
      <c r="C59" s="42"/>
      <c r="F59" s="40"/>
      <c r="I59" s="40"/>
      <c r="L59" s="40"/>
      <c r="O59" s="34"/>
      <c r="R59" s="34"/>
      <c r="U59" s="40"/>
      <c r="X59" s="32"/>
      <c r="AA59" s="33"/>
      <c r="AD59" s="34"/>
      <c r="BM59" s="19"/>
    </row>
    <row r="60" spans="1:83" ht="12.75">
      <c r="A60" s="43"/>
      <c r="B60" t="s">
        <v>84</v>
      </c>
      <c r="C60" s="4"/>
      <c r="D60" s="5"/>
      <c r="E60" t="s">
        <v>19</v>
      </c>
      <c r="F60" s="6"/>
      <c r="G60" s="44"/>
      <c r="H60" t="s">
        <v>31</v>
      </c>
      <c r="I60" s="25"/>
      <c r="K60" t="s">
        <v>29</v>
      </c>
      <c r="L60" s="9"/>
      <c r="M60" s="45"/>
      <c r="N60" t="s">
        <v>14</v>
      </c>
      <c r="O60" s="9"/>
      <c r="P60" s="46"/>
      <c r="Q60" t="s">
        <v>26</v>
      </c>
      <c r="R60" s="9"/>
      <c r="S60" s="47"/>
      <c r="U60" s="40"/>
      <c r="W60" t="s">
        <v>11</v>
      </c>
      <c r="X60" s="32"/>
      <c r="Y60" s="48"/>
      <c r="Z60" t="s">
        <v>12</v>
      </c>
      <c r="AA60" s="33"/>
      <c r="AB60" s="44"/>
      <c r="AC60" t="s">
        <v>20</v>
      </c>
      <c r="AD60" s="34"/>
      <c r="AE60" s="49"/>
      <c r="AF60" t="s">
        <v>30</v>
      </c>
      <c r="AG60" s="50"/>
      <c r="AH60" s="51"/>
      <c r="AI60" t="s">
        <v>17</v>
      </c>
      <c r="AJ60" s="2"/>
      <c r="AL60" t="s">
        <v>13</v>
      </c>
      <c r="AN60" s="44"/>
      <c r="AO60" t="s">
        <v>25</v>
      </c>
      <c r="AP60" s="50"/>
      <c r="AQ60" s="7"/>
      <c r="AR60" t="s">
        <v>28</v>
      </c>
      <c r="AS60" s="2"/>
      <c r="BM60" s="19">
        <f>IF(D60=" ",0,D60)+IF(G60=" ",0,G60)+IF(J60=" ",0,J60)+IF(M60=" ",0,M60)+IF(P60=" ",0,P60)+IF(S60=" ",0,S60)+IF(V60=" ",0,V60)+IF(Y60=" ",0,Y60)+IF(AB60=" ",0,AB60)+IF(AE60=" ",0,AE60)+IF(AH60=" ",0,AH60)+IF(AK60=" ",0,AK60)+IF(AN60=" ",0,AN60)+IF(AQ60=" ",0,AQ60)+IF(AT60=" ",0,AT60)</f>
        <v>0</v>
      </c>
      <c r="BN60" t="s">
        <v>34</v>
      </c>
      <c r="BO60" t="s">
        <v>85</v>
      </c>
      <c r="BP60" s="52">
        <f>IF(D60=" ",0,D60)+IF(G60=" ",0,G60)+IF(P60=" ",0,P60)+IF(S60=" ",0,S60)+IF(AB60=" ",0,AB60)+IF(AH60=" ",0,AH60)+IF(AK60=" ",0,AK60)</f>
        <v>0</v>
      </c>
      <c r="BQ60" s="20"/>
      <c r="BR60" s="20">
        <v>1</v>
      </c>
      <c r="BS60" s="20">
        <v>1</v>
      </c>
      <c r="BT60" s="20">
        <v>1</v>
      </c>
      <c r="BU60" s="20">
        <v>1</v>
      </c>
      <c r="BV60" s="20">
        <v>1</v>
      </c>
      <c r="BW60" s="20">
        <v>1</v>
      </c>
      <c r="BX60" s="20">
        <v>1</v>
      </c>
      <c r="BY60" s="20">
        <v>1</v>
      </c>
      <c r="BZ60" s="20">
        <v>1</v>
      </c>
      <c r="CA60" s="20">
        <v>1</v>
      </c>
      <c r="CB60" s="20">
        <v>1</v>
      </c>
      <c r="CC60" s="20">
        <v>1</v>
      </c>
      <c r="CD60" s="20">
        <v>1</v>
      </c>
      <c r="CE60" s="20">
        <v>1</v>
      </c>
    </row>
    <row r="61" spans="1:83" ht="12.75">
      <c r="A61" s="27"/>
      <c r="B61" t="s">
        <v>84</v>
      </c>
      <c r="C61" s="21"/>
      <c r="D61" s="5"/>
      <c r="E61" t="s">
        <v>19</v>
      </c>
      <c r="F61" s="22"/>
      <c r="G61" s="44"/>
      <c r="H61" t="s">
        <v>31</v>
      </c>
      <c r="I61" s="28"/>
      <c r="K61" t="s">
        <v>29</v>
      </c>
      <c r="L61" s="29"/>
      <c r="M61" s="45"/>
      <c r="N61" t="s">
        <v>14</v>
      </c>
      <c r="O61" s="29"/>
      <c r="P61" s="46"/>
      <c r="Q61" t="s">
        <v>26</v>
      </c>
      <c r="R61" s="29"/>
      <c r="S61" s="47"/>
      <c r="U61" s="40"/>
      <c r="W61" t="s">
        <v>11</v>
      </c>
      <c r="X61" s="32"/>
      <c r="Y61" s="48"/>
      <c r="Z61" t="s">
        <v>12</v>
      </c>
      <c r="AA61" s="33"/>
      <c r="AB61" s="44"/>
      <c r="AC61" t="s">
        <v>20</v>
      </c>
      <c r="AD61" s="34"/>
      <c r="AE61" s="49"/>
      <c r="AF61" t="s">
        <v>30</v>
      </c>
      <c r="AG61" s="50"/>
      <c r="AH61" s="51"/>
      <c r="AI61" t="s">
        <v>17</v>
      </c>
      <c r="AJ61" s="2"/>
      <c r="AL61" t="s">
        <v>13</v>
      </c>
      <c r="AN61" s="44"/>
      <c r="AO61" t="s">
        <v>25</v>
      </c>
      <c r="AP61" s="50"/>
      <c r="AQ61" s="7"/>
      <c r="AR61" t="s">
        <v>28</v>
      </c>
      <c r="AS61" s="2"/>
      <c r="BM61" s="19">
        <f>IF(D61=" ",0,D61)+IF(G61=" ",0,G61)+IF(J61=" ",0,J61)+IF(M61=" ",0,M61)+IF(P61=" ",0,P61)+IF(S61=" ",0,S61)+IF(V61=" ",0,V61)+IF(Y61=" ",0,Y61)+IF(AB61=" ",0,AB61)+IF(AE61=" ",0,AE61)+IF(AH61=" ",0,AH61)+IF(AK61=" ",0,AK61)+IF(AN61=" ",0,AN61)+IF(AQ61=" ",0,AQ61)+IF(AT61=" ",0,AT61)</f>
        <v>0</v>
      </c>
      <c r="BN61" t="s">
        <v>73</v>
      </c>
      <c r="BO61" t="s">
        <v>85</v>
      </c>
      <c r="BP61" s="52">
        <f>IF(D61=" ",0,D61)+IF(G61=" ",0,G61)+IF(P61=" ",0,P61)+IF(S61=" ",0,S61)+IF(AB61=" ",0,AB61)+IF(AH61=" ",0,AH61)+IF(AK61=" ",0,AK61)</f>
        <v>0</v>
      </c>
      <c r="BR61" s="20">
        <v>1</v>
      </c>
      <c r="BS61" s="20">
        <v>1</v>
      </c>
      <c r="BT61" s="20">
        <v>1</v>
      </c>
      <c r="BU61" s="20">
        <v>1</v>
      </c>
      <c r="BV61" s="20">
        <v>1</v>
      </c>
      <c r="BW61" s="20">
        <v>1</v>
      </c>
      <c r="BX61" s="20">
        <v>1</v>
      </c>
      <c r="BY61" s="20">
        <v>1</v>
      </c>
      <c r="BZ61" s="20">
        <v>1</v>
      </c>
      <c r="CA61" s="20">
        <v>1</v>
      </c>
      <c r="CB61" s="20">
        <v>1</v>
      </c>
      <c r="CC61" s="20">
        <v>1</v>
      </c>
      <c r="CD61" s="20">
        <v>1</v>
      </c>
      <c r="CE61" s="20">
        <v>1</v>
      </c>
    </row>
    <row r="62" spans="1:83" ht="12.75">
      <c r="A62" s="27"/>
      <c r="B62" t="s">
        <v>84</v>
      </c>
      <c r="C62" s="21"/>
      <c r="D62" s="5"/>
      <c r="E62" t="s">
        <v>19</v>
      </c>
      <c r="F62" s="22"/>
      <c r="G62" s="44"/>
      <c r="H62" t="s">
        <v>31</v>
      </c>
      <c r="I62" s="28"/>
      <c r="K62" t="s">
        <v>29</v>
      </c>
      <c r="L62" s="29"/>
      <c r="M62" s="45"/>
      <c r="N62" t="s">
        <v>14</v>
      </c>
      <c r="O62" s="29"/>
      <c r="P62" s="46"/>
      <c r="Q62" t="s">
        <v>26</v>
      </c>
      <c r="R62" s="29"/>
      <c r="S62" s="47"/>
      <c r="U62" s="40"/>
      <c r="W62" t="s">
        <v>11</v>
      </c>
      <c r="X62" s="32"/>
      <c r="Y62" s="48"/>
      <c r="Z62" t="s">
        <v>12</v>
      </c>
      <c r="AA62" s="33"/>
      <c r="AB62" s="44"/>
      <c r="AC62" t="s">
        <v>20</v>
      </c>
      <c r="AD62" s="34"/>
      <c r="AE62" s="49"/>
      <c r="AF62" t="s">
        <v>30</v>
      </c>
      <c r="AG62" s="50"/>
      <c r="AH62" s="51"/>
      <c r="AI62" t="s">
        <v>17</v>
      </c>
      <c r="AJ62" s="2"/>
      <c r="AL62" t="s">
        <v>13</v>
      </c>
      <c r="AN62" s="44"/>
      <c r="AO62" t="s">
        <v>25</v>
      </c>
      <c r="AP62" s="50"/>
      <c r="AQ62" s="7"/>
      <c r="AR62" t="s">
        <v>28</v>
      </c>
      <c r="AS62" s="2"/>
      <c r="BM62" s="19">
        <f>IF(D62=" ",0,D62)+IF(G62=" ",0,G62)+IF(J62=" ",0,J62)+IF(M62=" ",0,M62)+IF(P62=" ",0,P62)+IF(S62=" ",0,S62)+IF(V62=" ",0,V62)+IF(Y62=" ",0,Y62)+IF(AB62=" ",0,AB62)+IF(AE62=" ",0,AE62)+IF(AH62=" ",0,AH62)+IF(AK62=" ",0,AK62)+IF(AN62=" ",0,AN62)+IF(AQ62=" ",0,AQ62)+IF(AT62=" ",0,AT62)</f>
        <v>0</v>
      </c>
      <c r="BN62" t="s">
        <v>74</v>
      </c>
      <c r="BO62" t="s">
        <v>85</v>
      </c>
      <c r="BP62" s="52">
        <f>IF(D62=" ",0,D62)+IF(G62=" ",0,G62)+IF(P62=" ",0,P62)+IF(S62=" ",0,S62)+IF(AB62=" ",0,AB62)+IF(AH62=" ",0,AH62)+IF(AK62=" ",0,AK62)</f>
        <v>0</v>
      </c>
      <c r="BR62" s="20">
        <v>1</v>
      </c>
      <c r="BS62" s="20">
        <v>1</v>
      </c>
      <c r="BT62" s="20">
        <v>1</v>
      </c>
      <c r="BU62" s="20">
        <v>1</v>
      </c>
      <c r="BV62" s="20">
        <v>1</v>
      </c>
      <c r="BW62" s="20">
        <v>1</v>
      </c>
      <c r="BX62" s="20">
        <v>1</v>
      </c>
      <c r="BY62" s="20">
        <v>1</v>
      </c>
      <c r="BZ62" s="20">
        <v>1</v>
      </c>
      <c r="CA62" s="20">
        <v>1</v>
      </c>
      <c r="CB62" s="20">
        <v>1</v>
      </c>
      <c r="CC62" s="20">
        <v>1</v>
      </c>
      <c r="CD62" s="20">
        <v>1</v>
      </c>
      <c r="CE62" s="20">
        <v>1</v>
      </c>
    </row>
    <row r="63" spans="1:83" ht="12.75">
      <c r="A63" s="27"/>
      <c r="B63" t="s">
        <v>84</v>
      </c>
      <c r="C63" s="21"/>
      <c r="D63" s="5"/>
      <c r="E63" t="s">
        <v>19</v>
      </c>
      <c r="F63" s="22"/>
      <c r="G63" s="44"/>
      <c r="H63" t="s">
        <v>31</v>
      </c>
      <c r="I63" s="28"/>
      <c r="K63" t="s">
        <v>29</v>
      </c>
      <c r="L63" s="29"/>
      <c r="M63" s="45"/>
      <c r="N63" t="s">
        <v>14</v>
      </c>
      <c r="O63" s="29"/>
      <c r="P63" s="46"/>
      <c r="Q63" t="s">
        <v>26</v>
      </c>
      <c r="R63" s="29"/>
      <c r="S63" s="47"/>
      <c r="U63" s="40"/>
      <c r="W63" t="s">
        <v>11</v>
      </c>
      <c r="X63" s="32"/>
      <c r="Y63" s="48"/>
      <c r="Z63" t="s">
        <v>12</v>
      </c>
      <c r="AA63" s="33"/>
      <c r="AB63" s="44"/>
      <c r="AC63" t="s">
        <v>20</v>
      </c>
      <c r="AD63" s="34"/>
      <c r="AE63" s="49"/>
      <c r="AF63" t="s">
        <v>30</v>
      </c>
      <c r="AG63" s="50"/>
      <c r="AH63" s="51"/>
      <c r="AI63" t="s">
        <v>17</v>
      </c>
      <c r="AJ63" s="2"/>
      <c r="AL63" t="s">
        <v>13</v>
      </c>
      <c r="AN63" s="44"/>
      <c r="AO63" t="s">
        <v>25</v>
      </c>
      <c r="AP63" s="50"/>
      <c r="AQ63" s="7"/>
      <c r="AR63" t="s">
        <v>28</v>
      </c>
      <c r="AS63" s="2"/>
      <c r="BM63" s="19">
        <f>IF(D63=" ",0,D63)+IF(G63=" ",0,G63)+IF(J63=" ",0,J63)+IF(M63=" ",0,M63)+IF(P63=" ",0,P63)+IF(S63=" ",0,S63)+IF(V63=" ",0,V63)+IF(Y63=" ",0,Y63)+IF(AB63=" ",0,AB63)+IF(AE63=" ",0,AE63)+IF(AH63=" ",0,AH63)+IF(AK63=" ",0,AK63)+IF(AN63=" ",0,AN63)+IF(AQ63=" ",0,AQ63)+IF(AT63=" ",0,AT63)</f>
        <v>0</v>
      </c>
      <c r="BN63" t="s">
        <v>75</v>
      </c>
      <c r="BO63" t="s">
        <v>85</v>
      </c>
      <c r="BP63" s="52">
        <f>IF(D63=" ",0,D63)+IF(G63=" ",0,G63)+IF(P63=" ",0,P63)+IF(S63=" ",0,S63)+IF(AB63=" ",0,AB63)+IF(AH63=" ",0,AH63)+IF(AK63=" ",0,AK63)</f>
        <v>0</v>
      </c>
      <c r="BR63" s="20">
        <v>1</v>
      </c>
      <c r="BS63" s="20">
        <v>1</v>
      </c>
      <c r="BT63" s="20">
        <v>1</v>
      </c>
      <c r="BU63" s="20">
        <v>1</v>
      </c>
      <c r="BV63" s="20">
        <v>1</v>
      </c>
      <c r="BW63" s="20">
        <v>1</v>
      </c>
      <c r="BX63" s="20">
        <v>1</v>
      </c>
      <c r="BY63" s="20">
        <v>1</v>
      </c>
      <c r="BZ63" s="20">
        <v>1</v>
      </c>
      <c r="CA63" s="20">
        <v>1</v>
      </c>
      <c r="CB63" s="20">
        <v>1</v>
      </c>
      <c r="CC63" s="20">
        <v>1</v>
      </c>
      <c r="CD63" s="20">
        <v>1</v>
      </c>
      <c r="CE63" s="20">
        <v>1</v>
      </c>
    </row>
    <row r="64" spans="1:83" ht="12.75">
      <c r="A64" s="27"/>
      <c r="B64" t="s">
        <v>84</v>
      </c>
      <c r="C64" s="21"/>
      <c r="D64" s="5"/>
      <c r="E64" t="s">
        <v>19</v>
      </c>
      <c r="F64" s="22"/>
      <c r="G64" s="44"/>
      <c r="H64" t="s">
        <v>31</v>
      </c>
      <c r="I64" s="28"/>
      <c r="K64" t="s">
        <v>29</v>
      </c>
      <c r="L64" s="29"/>
      <c r="M64" s="45"/>
      <c r="N64" t="s">
        <v>14</v>
      </c>
      <c r="O64" s="29"/>
      <c r="P64" s="46">
        <f>IF(O64=0,0,IF(O64&lt;1.5,0,INT(56.0211*(O64-1.5)^1.05)))</f>
        <v>0</v>
      </c>
      <c r="Q64" t="s">
        <v>26</v>
      </c>
      <c r="R64" s="29"/>
      <c r="S64" s="47"/>
      <c r="U64" s="40"/>
      <c r="W64" t="s">
        <v>11</v>
      </c>
      <c r="X64" s="32"/>
      <c r="Y64" s="48"/>
      <c r="Z64" t="s">
        <v>12</v>
      </c>
      <c r="AA64" s="33"/>
      <c r="AB64" s="44"/>
      <c r="AC64" t="s">
        <v>20</v>
      </c>
      <c r="AD64" s="34"/>
      <c r="AE64" s="49"/>
      <c r="AF64" t="s">
        <v>30</v>
      </c>
      <c r="AH64" s="51"/>
      <c r="AI64" t="s">
        <v>17</v>
      </c>
      <c r="AJ64" s="2"/>
      <c r="AL64" t="s">
        <v>13</v>
      </c>
      <c r="AN64" s="44"/>
      <c r="AO64" t="s">
        <v>25</v>
      </c>
      <c r="AR64" t="s">
        <v>28</v>
      </c>
      <c r="AS64" s="2"/>
      <c r="BM64" s="19">
        <f>IF(D64=" ",0,D64)+IF(G64=" ",0,G64)+IF(J64=" ",0,J64)+IF(M64=" ",0,M64)+IF(P64=" ",0,P64)+IF(S64=" ",0,S64)+IF(V64=" ",0,V64)+IF(Y64=" ",0,Y64)+IF(AB64=" ",0,AB64)+IF(AE64=" ",0,AE64)+IF(AH64=" ",0,AH64)+IF(AK64=" ",0,AK64)+IF(AN64=" ",0,AN64)+IF(AQ64=" ",0,AQ64)+IF(AT64=" ",0,AT64)</f>
        <v>0</v>
      </c>
      <c r="BO64" t="s">
        <v>85</v>
      </c>
      <c r="BP64" s="52">
        <f>IF(D64=" ",0,D64)+IF(G64=" ",0,G64)+IF(P64=" ",0,P64)+IF(S64=" ",0,S64)+IF(AB64=" ",0,AB64)+IF(AH64=" ",0,AH64)+IF(AK64=" ",0,AK64)</f>
        <v>0</v>
      </c>
      <c r="BR64" s="20">
        <v>1</v>
      </c>
      <c r="BS64" s="20">
        <v>1</v>
      </c>
      <c r="BT64" s="20">
        <v>1</v>
      </c>
      <c r="BU64" s="20">
        <v>1</v>
      </c>
      <c r="BV64" s="20">
        <v>1</v>
      </c>
      <c r="BW64" s="20">
        <v>1</v>
      </c>
      <c r="BX64" s="20">
        <v>1</v>
      </c>
      <c r="BY64" s="20">
        <v>1</v>
      </c>
      <c r="BZ64" s="20">
        <v>1</v>
      </c>
      <c r="CA64" s="20">
        <v>1</v>
      </c>
      <c r="CB64" s="20">
        <v>1</v>
      </c>
      <c r="CC64" s="20">
        <v>1</v>
      </c>
      <c r="CD64" s="20">
        <v>1</v>
      </c>
      <c r="CE64" s="20">
        <v>1</v>
      </c>
    </row>
    <row r="65" spans="3:65" s="53" customFormat="1" ht="12.75">
      <c r="C65" s="33"/>
      <c r="D65" s="54"/>
      <c r="F65" s="55"/>
      <c r="I65" s="55"/>
      <c r="L65" s="55"/>
      <c r="O65" s="56"/>
      <c r="R65" s="56"/>
      <c r="U65" s="55"/>
      <c r="X65" s="57"/>
      <c r="AA65" s="33"/>
      <c r="AD65" s="56"/>
      <c r="BM65" s="58"/>
    </row>
    <row r="66" spans="3:65" s="53" customFormat="1" ht="12.75">
      <c r="C66" s="33"/>
      <c r="D66" s="54"/>
      <c r="F66" s="55"/>
      <c r="I66" s="55"/>
      <c r="L66" s="55"/>
      <c r="O66" s="56"/>
      <c r="R66" s="56"/>
      <c r="U66" s="55"/>
      <c r="X66" s="57"/>
      <c r="AA66" s="33"/>
      <c r="AD66" s="56"/>
      <c r="BM66" s="58"/>
    </row>
    <row r="67" spans="3:66" s="53" customFormat="1" ht="12.75">
      <c r="C67" s="33"/>
      <c r="D67" s="54"/>
      <c r="F67" s="55"/>
      <c r="I67" s="55"/>
      <c r="L67" s="55"/>
      <c r="O67" s="56"/>
      <c r="R67" s="56"/>
      <c r="U67" s="55"/>
      <c r="X67" s="57"/>
      <c r="AA67" s="33"/>
      <c r="AD67" s="56"/>
      <c r="BM67" s="58"/>
      <c r="BN67" s="3" t="s">
        <v>86</v>
      </c>
    </row>
    <row r="68" spans="3:66" s="53" customFormat="1" ht="12.75">
      <c r="C68" s="33"/>
      <c r="D68" s="54"/>
      <c r="F68" s="55"/>
      <c r="I68" s="55"/>
      <c r="L68" s="55"/>
      <c r="O68" s="56"/>
      <c r="R68" s="56"/>
      <c r="U68" s="55"/>
      <c r="X68" s="57"/>
      <c r="AA68" s="33"/>
      <c r="AD68" s="56"/>
      <c r="BM68" s="58"/>
      <c r="BN68" s="3" t="s">
        <v>87</v>
      </c>
    </row>
    <row r="69" spans="4:66" s="53" customFormat="1" ht="12.75">
      <c r="D69" s="54"/>
      <c r="O69" s="59"/>
      <c r="R69" s="59"/>
      <c r="X69" s="59"/>
      <c r="AD69" s="59"/>
      <c r="BN69" s="3" t="s">
        <v>88</v>
      </c>
    </row>
    <row r="70" spans="4:66" s="53" customFormat="1" ht="12.75">
      <c r="D70" s="54"/>
      <c r="O70" s="59"/>
      <c r="R70" s="59"/>
      <c r="X70" s="59"/>
      <c r="AD70" s="59"/>
      <c r="BN70" s="3" t="s">
        <v>89</v>
      </c>
    </row>
    <row r="71" spans="4:66" s="53" customFormat="1" ht="12.75">
      <c r="D71" s="54"/>
      <c r="O71" s="59"/>
      <c r="R71" s="59"/>
      <c r="X71" s="59"/>
      <c r="AD71" s="59"/>
      <c r="BN71" t="s">
        <v>76</v>
      </c>
    </row>
    <row r="72" spans="4:66" s="53" customFormat="1" ht="12.75">
      <c r="D72" s="54"/>
      <c r="O72" s="59"/>
      <c r="R72" s="59"/>
      <c r="X72" s="59"/>
      <c r="AD72" s="59"/>
      <c r="BN72" t="s">
        <v>77</v>
      </c>
    </row>
    <row r="73" spans="4:66" s="53" customFormat="1" ht="12.75">
      <c r="D73" s="54"/>
      <c r="O73" s="59"/>
      <c r="R73" s="59"/>
      <c r="X73" s="59"/>
      <c r="AD73" s="59"/>
      <c r="BN73" t="s">
        <v>78</v>
      </c>
    </row>
    <row r="74" ht="12.75">
      <c r="BN74" t="s">
        <v>79</v>
      </c>
    </row>
    <row r="75" ht="12.75">
      <c r="BN75" t="s">
        <v>80</v>
      </c>
    </row>
    <row r="76" ht="12.75">
      <c r="BN76" t="s">
        <v>81</v>
      </c>
    </row>
    <row r="77" ht="12.75">
      <c r="BN77" t="s">
        <v>82</v>
      </c>
    </row>
    <row r="78" ht="12.75">
      <c r="BN78" t="s">
        <v>83</v>
      </c>
    </row>
    <row r="79" ht="12.75">
      <c r="BN79" t="s">
        <v>90</v>
      </c>
    </row>
    <row r="80" ht="12.75">
      <c r="BN80" t="s">
        <v>91</v>
      </c>
    </row>
    <row r="81" ht="12.75">
      <c r="BN81" t="s">
        <v>92</v>
      </c>
    </row>
    <row r="82" ht="12.75">
      <c r="BN82" t="s">
        <v>93</v>
      </c>
    </row>
    <row r="83" ht="12.75">
      <c r="BN83" t="s">
        <v>94</v>
      </c>
    </row>
    <row r="84" ht="12.75">
      <c r="BN84" t="s">
        <v>95</v>
      </c>
    </row>
  </sheetData>
  <sheetProtection selectLockedCells="1" selectUnlockedCells="1"/>
  <conditionalFormatting sqref="D60:D64 G60:G64 M60:M64 P60:P64 S60:S64 Y60:Y64 AB60:AB64 AE60:AE64 AH60:AH64 AN60:AN64 AQ60:AQ63">
    <cfRule type="cellIs" priority="1" dxfId="8" operator="equal" stopIfTrue="1">
      <formula>0</formula>
    </cfRule>
  </conditionalFormatting>
  <printOptions/>
  <pageMargins left="0.75" right="0.75" top="1" bottom="1" header="0.5118055555555555" footer="0.511805555555555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 codeName="Blad5"/>
  <dimension ref="A1:T58"/>
  <sheetViews>
    <sheetView zoomScalePageLayoutView="0" workbookViewId="0" topLeftCell="A1">
      <selection activeCell="P23" sqref="P23"/>
    </sheetView>
  </sheetViews>
  <sheetFormatPr defaultColWidth="9.140625" defaultRowHeight="12.75"/>
  <cols>
    <col min="1" max="1" width="31.421875" style="0" customWidth="1"/>
    <col min="2" max="2" width="12.140625" style="0" bestFit="1" customWidth="1"/>
    <col min="5" max="5" width="4.7109375" style="0" customWidth="1"/>
    <col min="7" max="7" width="4.7109375" style="0" customWidth="1"/>
    <col min="9" max="9" width="4.7109375" style="0" customWidth="1"/>
    <col min="11" max="11" width="4.710937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4.7109375" style="0" customWidth="1"/>
  </cols>
  <sheetData>
    <row r="1" spans="1:20" ht="25.5">
      <c r="A1" s="193" t="str">
        <f>INDEX(wh!$B$2:wh!$N$21,$B$2,1)</f>
        <v>hoogspringen</v>
      </c>
      <c r="B1" s="194"/>
      <c r="D1" s="53"/>
      <c r="E1" s="53"/>
      <c r="F1" s="195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4"/>
    </row>
    <row r="2" spans="2:20" ht="20.25">
      <c r="B2">
        <v>7</v>
      </c>
      <c r="C2">
        <v>7</v>
      </c>
      <c r="D2" s="178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7"/>
    </row>
    <row r="3" spans="1:20" ht="18">
      <c r="A3" s="198"/>
      <c r="B3" s="198"/>
      <c r="C3" s="198"/>
      <c r="D3" s="199" t="s">
        <v>199</v>
      </c>
      <c r="E3" s="199"/>
      <c r="F3" s="200"/>
      <c r="G3" s="199"/>
      <c r="H3" s="200"/>
      <c r="I3" s="199"/>
      <c r="J3" s="200"/>
      <c r="K3" s="199"/>
      <c r="L3" s="200"/>
      <c r="M3" s="199"/>
      <c r="N3" s="200"/>
      <c r="O3" s="199"/>
      <c r="P3" s="199" t="s">
        <v>351</v>
      </c>
      <c r="Q3" s="199"/>
      <c r="R3" s="199"/>
      <c r="S3" s="53"/>
      <c r="T3" s="54"/>
    </row>
    <row r="4" spans="1:20" ht="18">
      <c r="A4" s="198"/>
      <c r="B4" s="198"/>
      <c r="C4" s="198"/>
      <c r="D4" s="270" t="s">
        <v>352</v>
      </c>
      <c r="E4" s="199"/>
      <c r="F4" s="269">
        <v>2</v>
      </c>
      <c r="G4" s="199"/>
      <c r="H4" s="269">
        <v>3</v>
      </c>
      <c r="I4" s="199"/>
      <c r="J4" s="269">
        <v>4</v>
      </c>
      <c r="K4" s="199"/>
      <c r="L4" s="269">
        <v>5</v>
      </c>
      <c r="M4" s="199"/>
      <c r="N4" s="200"/>
      <c r="O4" s="199"/>
      <c r="P4" s="200"/>
      <c r="Q4" s="199"/>
      <c r="R4" s="200"/>
      <c r="S4" s="53"/>
      <c r="T4" s="200"/>
    </row>
    <row r="5" spans="1:20" ht="18">
      <c r="A5" s="203"/>
      <c r="B5" s="204"/>
      <c r="C5" s="203"/>
      <c r="D5" s="268"/>
      <c r="E5" s="199"/>
      <c r="F5" s="268"/>
      <c r="G5" s="199"/>
      <c r="H5" s="268"/>
      <c r="I5" s="199"/>
      <c r="J5" s="268"/>
      <c r="K5" s="199"/>
      <c r="L5" s="268"/>
      <c r="M5" s="199"/>
      <c r="N5" s="200"/>
      <c r="O5" s="199"/>
      <c r="P5" s="268"/>
      <c r="Q5" s="199"/>
      <c r="R5" s="200"/>
      <c r="S5" s="54"/>
      <c r="T5" s="200"/>
    </row>
    <row r="6" spans="1:20" ht="18">
      <c r="A6" s="205" t="str">
        <f>'Dag 1 20 kamp'!A3</f>
        <v>Joni van Loon</v>
      </c>
      <c r="B6" s="39"/>
      <c r="C6" s="205">
        <f>'Dag 1 20 kamp'!B3</f>
        <v>9</v>
      </c>
      <c r="D6" s="268"/>
      <c r="E6" s="199"/>
      <c r="F6" s="268"/>
      <c r="G6" s="199"/>
      <c r="H6" s="268"/>
      <c r="I6" s="199"/>
      <c r="J6" s="268"/>
      <c r="K6" s="199"/>
      <c r="L6" s="268"/>
      <c r="M6" s="199"/>
      <c r="N6" s="200"/>
      <c r="O6" s="199"/>
      <c r="P6" s="295"/>
      <c r="Q6" s="199"/>
      <c r="R6" s="200"/>
      <c r="S6" s="200"/>
      <c r="T6" s="200"/>
    </row>
    <row r="7" spans="1:20" ht="18">
      <c r="A7" s="205" t="str">
        <f>'Dag 1 20 kamp'!A4</f>
        <v>Siddhi Imming</v>
      </c>
      <c r="B7" s="39"/>
      <c r="C7" s="205">
        <f>'Dag 1 20 kamp'!B4</f>
        <v>8</v>
      </c>
      <c r="D7" s="268">
        <v>1.3</v>
      </c>
      <c r="E7" s="199"/>
      <c r="F7" s="268">
        <v>1.3</v>
      </c>
      <c r="G7" s="199"/>
      <c r="H7" s="268">
        <v>1.35</v>
      </c>
      <c r="I7" s="199"/>
      <c r="J7" s="268">
        <v>1.4</v>
      </c>
      <c r="K7" s="199"/>
      <c r="L7" s="268">
        <v>1.4</v>
      </c>
      <c r="M7" s="199"/>
      <c r="N7" s="200"/>
      <c r="O7" s="199"/>
      <c r="P7" s="295">
        <v>1.35</v>
      </c>
      <c r="Q7" s="199"/>
      <c r="R7" s="200"/>
      <c r="S7" s="200"/>
      <c r="T7" s="200"/>
    </row>
    <row r="8" spans="1:20" ht="18">
      <c r="A8" s="205" t="str">
        <f>'Dag 1 20 kamp'!A5</f>
        <v>Cedric Bouele</v>
      </c>
      <c r="B8" s="39"/>
      <c r="C8" s="205">
        <f>'Dag 1 20 kamp'!B5</f>
        <v>7</v>
      </c>
      <c r="D8" s="268">
        <v>1.35</v>
      </c>
      <c r="E8" s="199"/>
      <c r="F8" s="268">
        <v>1.4</v>
      </c>
      <c r="G8" s="199"/>
      <c r="H8" s="268">
        <v>1.45</v>
      </c>
      <c r="I8" s="199"/>
      <c r="J8" s="268">
        <v>1.45</v>
      </c>
      <c r="K8" s="199"/>
      <c r="L8" s="268">
        <v>1.5</v>
      </c>
      <c r="M8" s="199"/>
      <c r="N8" s="200"/>
      <c r="O8" s="199"/>
      <c r="P8" s="295">
        <v>1.45</v>
      </c>
      <c r="Q8" s="199"/>
      <c r="R8" s="200"/>
      <c r="S8" s="200"/>
      <c r="T8" s="200"/>
    </row>
    <row r="9" spans="1:20" ht="18">
      <c r="A9" s="205" t="str">
        <f>'Dag 1 20 kamp'!A6</f>
        <v>Wim Threels </v>
      </c>
      <c r="B9" s="39"/>
      <c r="C9" s="205">
        <f>'Dag 1 20 kamp'!B6</f>
        <v>6</v>
      </c>
      <c r="D9" s="268">
        <v>1.4</v>
      </c>
      <c r="E9" s="199"/>
      <c r="F9" s="268">
        <v>1.45</v>
      </c>
      <c r="G9" s="199"/>
      <c r="H9" s="268">
        <v>1.5</v>
      </c>
      <c r="I9" s="199"/>
      <c r="J9" s="268">
        <v>1.5</v>
      </c>
      <c r="K9" s="199"/>
      <c r="L9" s="268">
        <v>1.5</v>
      </c>
      <c r="M9" s="199"/>
      <c r="N9" s="200"/>
      <c r="O9" s="199"/>
      <c r="P9" s="295">
        <v>1.45</v>
      </c>
      <c r="Q9" s="199"/>
      <c r="R9" s="200"/>
      <c r="S9" s="200"/>
      <c r="T9" s="200"/>
    </row>
    <row r="10" spans="1:20" ht="18">
      <c r="A10" s="205" t="str">
        <f>'Dag 1 20 kamp'!A7</f>
        <v>Thomas Collinet</v>
      </c>
      <c r="B10" s="39"/>
      <c r="C10" s="205">
        <f>'Dag 1 20 kamp'!B7</f>
        <v>5</v>
      </c>
      <c r="D10" s="268">
        <v>1.35</v>
      </c>
      <c r="E10" s="199"/>
      <c r="F10" s="268">
        <v>1.4</v>
      </c>
      <c r="G10" s="199"/>
      <c r="H10" s="268">
        <v>1.45</v>
      </c>
      <c r="I10" s="199"/>
      <c r="J10" s="268">
        <v>1.45</v>
      </c>
      <c r="K10" s="199"/>
      <c r="L10" s="268">
        <v>1.45</v>
      </c>
      <c r="M10" s="199"/>
      <c r="N10" s="200"/>
      <c r="O10" s="199"/>
      <c r="P10" s="295">
        <v>1.4</v>
      </c>
      <c r="Q10" s="199"/>
      <c r="R10" s="200"/>
      <c r="S10" s="200"/>
      <c r="T10" s="200"/>
    </row>
    <row r="11" spans="1:20" ht="18">
      <c r="A11" s="205" t="str">
        <f>'Dag 1 20 kamp'!A8</f>
        <v>Reinhardt Engert</v>
      </c>
      <c r="B11" s="39"/>
      <c r="C11" s="205">
        <f>'Dag 1 20 kamp'!B8</f>
        <v>4</v>
      </c>
      <c r="D11" s="268">
        <v>1.1</v>
      </c>
      <c r="E11" s="199"/>
      <c r="F11" s="268">
        <v>1.1</v>
      </c>
      <c r="G11" s="199"/>
      <c r="H11" s="268">
        <v>1.15</v>
      </c>
      <c r="I11" s="199"/>
      <c r="J11" s="268">
        <v>1.2</v>
      </c>
      <c r="K11" s="199"/>
      <c r="L11" s="268">
        <v>1.2</v>
      </c>
      <c r="M11" s="199"/>
      <c r="N11" s="200"/>
      <c r="O11" s="199"/>
      <c r="P11" s="295">
        <v>1.15</v>
      </c>
      <c r="Q11" s="199"/>
      <c r="R11" s="200"/>
      <c r="S11" s="200"/>
      <c r="T11" s="200"/>
    </row>
    <row r="12" spans="1:20" ht="18">
      <c r="A12" s="205" t="str">
        <f>'Dag 1 20 kamp'!A9</f>
        <v>Herman van der Velden</v>
      </c>
      <c r="B12" s="39"/>
      <c r="C12" s="205">
        <f>'Dag 1 20 kamp'!B9</f>
        <v>3</v>
      </c>
      <c r="D12" s="268"/>
      <c r="E12" s="199"/>
      <c r="F12" s="268"/>
      <c r="G12" s="199"/>
      <c r="H12" s="268"/>
      <c r="I12" s="199"/>
      <c r="J12" s="268"/>
      <c r="K12" s="199"/>
      <c r="L12" s="268"/>
      <c r="M12" s="199"/>
      <c r="N12" s="200"/>
      <c r="O12" s="199"/>
      <c r="P12" s="295"/>
      <c r="Q12" s="199"/>
      <c r="R12" s="200"/>
      <c r="S12" s="200"/>
      <c r="T12" s="200"/>
    </row>
    <row r="13" spans="1:20" ht="18">
      <c r="A13" s="205" t="str">
        <f>'Dag 1 20 kamp'!A10</f>
        <v>Sijmen Liefting</v>
      </c>
      <c r="B13" s="39"/>
      <c r="C13" s="205">
        <f>'Dag 1 20 kamp'!B10</f>
        <v>2</v>
      </c>
      <c r="D13" s="268">
        <v>1.5</v>
      </c>
      <c r="E13" s="199"/>
      <c r="F13" s="268">
        <v>1.6</v>
      </c>
      <c r="G13" s="199"/>
      <c r="H13" s="268">
        <v>1.65</v>
      </c>
      <c r="I13" s="199"/>
      <c r="J13" s="268"/>
      <c r="K13" s="199"/>
      <c r="L13" s="268"/>
      <c r="M13" s="199"/>
      <c r="N13" s="200"/>
      <c r="O13" s="199"/>
      <c r="P13" s="295">
        <v>1.6</v>
      </c>
      <c r="Q13" s="199"/>
      <c r="R13" s="200"/>
      <c r="S13" s="200"/>
      <c r="T13" s="200"/>
    </row>
    <row r="14" spans="1:20" ht="18">
      <c r="A14" s="205">
        <f>'Dag 1 20 kamp'!A11</f>
        <v>0</v>
      </c>
      <c r="B14" s="39"/>
      <c r="C14" s="205">
        <f>'Dag 1 20 kamp'!B11</f>
        <v>0</v>
      </c>
      <c r="D14" s="268"/>
      <c r="E14" s="199"/>
      <c r="F14" s="268"/>
      <c r="G14" s="199"/>
      <c r="H14" s="268"/>
      <c r="I14" s="199"/>
      <c r="J14" s="268"/>
      <c r="K14" s="199"/>
      <c r="L14" s="268"/>
      <c r="M14" s="199"/>
      <c r="N14" s="200"/>
      <c r="O14" s="199"/>
      <c r="P14" s="268"/>
      <c r="Q14" s="199"/>
      <c r="R14" s="200"/>
      <c r="S14" s="200"/>
      <c r="T14" s="200"/>
    </row>
    <row r="15" spans="1:20" ht="18">
      <c r="A15" s="205">
        <f>'Dag 1 20 kamp'!A12</f>
        <v>0</v>
      </c>
      <c r="B15" s="39"/>
      <c r="C15" s="205">
        <f>'Dag 1 20 kamp'!B12</f>
        <v>0</v>
      </c>
      <c r="D15" s="268"/>
      <c r="E15" s="199"/>
      <c r="F15" s="268"/>
      <c r="G15" s="199"/>
      <c r="H15" s="268"/>
      <c r="I15" s="199"/>
      <c r="J15" s="268"/>
      <c r="K15" s="199"/>
      <c r="L15" s="268"/>
      <c r="M15" s="199"/>
      <c r="N15" s="200"/>
      <c r="O15" s="199"/>
      <c r="P15" s="268"/>
      <c r="Q15" s="199"/>
      <c r="R15" s="200"/>
      <c r="S15" s="200"/>
      <c r="T15" s="200"/>
    </row>
    <row r="16" spans="1:20" ht="18">
      <c r="A16" s="205">
        <f>'Dag 1 20 kamp'!A13</f>
        <v>0</v>
      </c>
      <c r="B16" s="39"/>
      <c r="C16" s="205">
        <f>'Dag 1 20 kamp'!B13</f>
        <v>0</v>
      </c>
      <c r="D16" s="268"/>
      <c r="E16" s="199"/>
      <c r="F16" s="268"/>
      <c r="G16" s="199"/>
      <c r="H16" s="268"/>
      <c r="I16" s="199"/>
      <c r="J16" s="268"/>
      <c r="K16" s="199"/>
      <c r="L16" s="268"/>
      <c r="M16" s="199"/>
      <c r="N16" s="200"/>
      <c r="O16" s="199"/>
      <c r="P16" s="268"/>
      <c r="Q16" s="199"/>
      <c r="R16" s="200"/>
      <c r="S16" s="200"/>
      <c r="T16" s="200"/>
    </row>
    <row r="17" spans="1:20" ht="18">
      <c r="A17" s="205">
        <f>'Dag 1 20 kamp'!A14</f>
        <v>0</v>
      </c>
      <c r="B17" s="39"/>
      <c r="C17" s="205">
        <f>'Dag 1 20 kamp'!B14</f>
        <v>0</v>
      </c>
      <c r="D17" s="268"/>
      <c r="E17" s="199"/>
      <c r="F17" s="268"/>
      <c r="G17" s="199"/>
      <c r="H17" s="268"/>
      <c r="I17" s="199"/>
      <c r="J17" s="268"/>
      <c r="K17" s="199"/>
      <c r="L17" s="268"/>
      <c r="M17" s="199"/>
      <c r="N17" s="200"/>
      <c r="O17" s="199"/>
      <c r="P17" s="268"/>
      <c r="Q17" s="199"/>
      <c r="R17" s="200"/>
      <c r="S17" s="200"/>
      <c r="T17" s="200"/>
    </row>
    <row r="18" spans="1:20" ht="18">
      <c r="A18" s="205">
        <f>'Dag 1 20 kamp'!A15</f>
        <v>0</v>
      </c>
      <c r="B18" s="39"/>
      <c r="C18" s="205">
        <f>'Dag 1 20 kamp'!B15</f>
        <v>0</v>
      </c>
      <c r="D18" s="268"/>
      <c r="E18" s="199"/>
      <c r="F18" s="268"/>
      <c r="G18" s="199"/>
      <c r="H18" s="268"/>
      <c r="I18" s="199"/>
      <c r="J18" s="268"/>
      <c r="K18" s="199"/>
      <c r="L18" s="268"/>
      <c r="M18" s="199"/>
      <c r="N18" s="200"/>
      <c r="O18" s="199"/>
      <c r="P18" s="268"/>
      <c r="Q18" s="199"/>
      <c r="R18" s="200"/>
      <c r="S18" s="200"/>
      <c r="T18" s="200"/>
    </row>
    <row r="19" spans="1:20" ht="18">
      <c r="A19" s="205">
        <f>'Dag 1 20 kamp'!A16</f>
        <v>0</v>
      </c>
      <c r="B19" s="39"/>
      <c r="C19" s="205">
        <f>'Dag 1 20 kamp'!B16</f>
        <v>0</v>
      </c>
      <c r="D19" s="268"/>
      <c r="E19" s="199"/>
      <c r="F19" s="268"/>
      <c r="G19" s="199"/>
      <c r="H19" s="268"/>
      <c r="I19" s="199"/>
      <c r="J19" s="268"/>
      <c r="K19" s="199"/>
      <c r="L19" s="268"/>
      <c r="M19" s="199"/>
      <c r="N19" s="200"/>
      <c r="O19" s="199"/>
      <c r="P19" s="268"/>
      <c r="Q19" s="199"/>
      <c r="R19" s="200"/>
      <c r="S19" s="200"/>
      <c r="T19" s="200"/>
    </row>
    <row r="20" spans="1:20" ht="18">
      <c r="A20" s="205"/>
      <c r="B20" s="39"/>
      <c r="C20" s="205"/>
      <c r="D20" s="200"/>
      <c r="E20" s="200"/>
      <c r="F20" s="200"/>
      <c r="G20" s="200"/>
      <c r="H20" s="200"/>
      <c r="I20" s="200"/>
      <c r="J20" s="200"/>
      <c r="K20" s="200"/>
      <c r="L20" s="200"/>
      <c r="M20" s="200"/>
      <c r="N20" s="200"/>
      <c r="O20" s="200"/>
      <c r="P20" s="200"/>
      <c r="Q20" s="199"/>
      <c r="R20" s="200"/>
      <c r="S20" s="200"/>
      <c r="T20" s="200"/>
    </row>
    <row r="21" spans="1:20" ht="18">
      <c r="A21" s="205"/>
      <c r="B21" s="266"/>
      <c r="C21" s="208"/>
      <c r="D21" s="200"/>
      <c r="E21" s="200"/>
      <c r="F21" s="200"/>
      <c r="G21" s="200"/>
      <c r="H21" s="200"/>
      <c r="I21" s="200"/>
      <c r="J21" s="200"/>
      <c r="K21" s="200"/>
      <c r="L21" s="200"/>
      <c r="M21" s="200"/>
      <c r="N21" s="200"/>
      <c r="O21" s="200"/>
      <c r="P21" s="200"/>
      <c r="Q21" s="199"/>
      <c r="R21" s="200"/>
      <c r="S21" s="200"/>
      <c r="T21" s="200"/>
    </row>
    <row r="22" spans="1:20" ht="18">
      <c r="A22" s="203"/>
      <c r="B22" s="266"/>
      <c r="C22" s="208"/>
      <c r="D22" s="200"/>
      <c r="E22" s="200"/>
      <c r="F22" s="200"/>
      <c r="G22" s="200"/>
      <c r="H22" s="200"/>
      <c r="I22" s="200"/>
      <c r="J22" s="200"/>
      <c r="K22" s="200"/>
      <c r="L22" s="200"/>
      <c r="M22" s="200"/>
      <c r="N22" s="200"/>
      <c r="O22" s="200"/>
      <c r="P22" s="200"/>
      <c r="Q22" s="199"/>
      <c r="R22" s="200"/>
      <c r="S22" s="200"/>
      <c r="T22" s="200"/>
    </row>
    <row r="23" spans="1:20" ht="18">
      <c r="A23" s="203" t="str">
        <f>'Lijst ver 20 i'!A18</f>
        <v>Bonnie Liefting </v>
      </c>
      <c r="B23" s="266"/>
      <c r="C23" s="205">
        <f>'Dag 1 20 kamp'!B23</f>
        <v>1</v>
      </c>
      <c r="D23" s="268">
        <v>1.2</v>
      </c>
      <c r="E23" s="199"/>
      <c r="F23" s="268">
        <v>1.25</v>
      </c>
      <c r="G23" s="199"/>
      <c r="H23" s="268">
        <v>1.3</v>
      </c>
      <c r="I23" s="199"/>
      <c r="J23" s="268">
        <v>1.35</v>
      </c>
      <c r="K23" s="199"/>
      <c r="L23" s="268">
        <v>1.35</v>
      </c>
      <c r="M23" s="199"/>
      <c r="N23" s="200"/>
      <c r="O23" s="199"/>
      <c r="P23" s="294">
        <v>1.35</v>
      </c>
      <c r="Q23" s="199"/>
      <c r="R23" s="200"/>
      <c r="S23" s="200"/>
      <c r="T23" s="200"/>
    </row>
    <row r="24" spans="1:20" ht="18">
      <c r="A24" s="203">
        <f>'Lijst ver 20 i'!A19</f>
        <v>0</v>
      </c>
      <c r="B24" s="266"/>
      <c r="C24" s="208">
        <f>'Lijst ver 20 i'!C19</f>
        <v>0</v>
      </c>
      <c r="D24" s="268"/>
      <c r="E24" s="199"/>
      <c r="F24" s="268"/>
      <c r="G24" s="199"/>
      <c r="H24" s="268"/>
      <c r="I24" s="199"/>
      <c r="J24" s="268"/>
      <c r="K24" s="199"/>
      <c r="L24" s="268"/>
      <c r="M24" s="199"/>
      <c r="N24" s="200"/>
      <c r="O24" s="199"/>
      <c r="P24" s="268"/>
      <c r="Q24" s="199"/>
      <c r="R24" s="200"/>
      <c r="S24" s="200"/>
      <c r="T24" s="200"/>
    </row>
    <row r="25" spans="1:20" ht="18">
      <c r="A25" s="203">
        <f>'Lijst ver 20 i'!A20</f>
        <v>0</v>
      </c>
      <c r="B25" s="266"/>
      <c r="C25" s="208">
        <f>'Lijst ver 20 i'!C20</f>
        <v>0</v>
      </c>
      <c r="D25" s="268"/>
      <c r="E25" s="199"/>
      <c r="F25" s="268"/>
      <c r="G25" s="199"/>
      <c r="H25" s="268"/>
      <c r="I25" s="199"/>
      <c r="J25" s="268"/>
      <c r="K25" s="199"/>
      <c r="L25" s="268"/>
      <c r="M25" s="199"/>
      <c r="N25" s="200"/>
      <c r="O25" s="199"/>
      <c r="P25" s="268"/>
      <c r="Q25" s="199"/>
      <c r="R25" s="200"/>
      <c r="S25" s="200"/>
      <c r="T25" s="200"/>
    </row>
    <row r="26" spans="1:20" ht="18">
      <c r="A26" s="203">
        <f>'Lijst ver 20 i'!A21</f>
        <v>0</v>
      </c>
      <c r="B26" s="266"/>
      <c r="C26" s="208">
        <f>'Lijst ver 20 i'!C21</f>
        <v>0</v>
      </c>
      <c r="D26" s="268"/>
      <c r="E26" s="199"/>
      <c r="F26" s="268"/>
      <c r="G26" s="199"/>
      <c r="H26" s="268"/>
      <c r="I26" s="199"/>
      <c r="J26" s="268"/>
      <c r="K26" s="199"/>
      <c r="L26" s="268"/>
      <c r="M26" s="199"/>
      <c r="N26" s="200"/>
      <c r="O26" s="199"/>
      <c r="P26" s="268"/>
      <c r="Q26" s="199"/>
      <c r="R26" s="200"/>
      <c r="S26" s="200"/>
      <c r="T26" s="200"/>
    </row>
    <row r="27" spans="1:20" ht="18">
      <c r="A27" s="276"/>
      <c r="B27" s="277"/>
      <c r="C27" s="278"/>
      <c r="D27" s="200"/>
      <c r="E27" s="199"/>
      <c r="F27" s="200"/>
      <c r="G27" s="199"/>
      <c r="H27" s="200"/>
      <c r="I27" s="199"/>
      <c r="J27" s="200"/>
      <c r="K27" s="199"/>
      <c r="L27" s="200"/>
      <c r="M27" s="199"/>
      <c r="N27" s="200"/>
      <c r="O27" s="199"/>
      <c r="P27" s="200"/>
      <c r="Q27" s="199"/>
      <c r="R27" s="200"/>
      <c r="S27" s="200"/>
      <c r="T27" s="200"/>
    </row>
    <row r="28" spans="1:20" ht="18">
      <c r="A28" s="198"/>
      <c r="B28" s="41"/>
      <c r="C28" s="198"/>
      <c r="D28" s="200"/>
      <c r="E28" s="200"/>
      <c r="F28" s="200"/>
      <c r="G28" s="200"/>
      <c r="H28" s="200"/>
      <c r="I28" s="200"/>
      <c r="J28" s="200"/>
      <c r="K28" s="200"/>
      <c r="L28" s="200"/>
      <c r="M28" s="200"/>
      <c r="N28" s="200"/>
      <c r="O28" s="200"/>
      <c r="P28" s="200"/>
      <c r="Q28" s="200"/>
      <c r="R28" s="200"/>
      <c r="S28" s="200"/>
      <c r="T28" s="200"/>
    </row>
    <row r="29" spans="1:20" ht="18">
      <c r="A29" s="198"/>
      <c r="B29" s="41"/>
      <c r="C29" s="198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</row>
    <row r="30" ht="12.75">
      <c r="N30" s="1"/>
    </row>
    <row r="31" spans="1:17" ht="25.5">
      <c r="A31" s="193"/>
      <c r="B31" s="194"/>
      <c r="D31" s="53"/>
      <c r="E31" s="53"/>
      <c r="F31" s="195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</row>
    <row r="32" spans="4:17" ht="20.25">
      <c r="D32" s="178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</row>
    <row r="33" spans="1:17" ht="18">
      <c r="A33" s="198"/>
      <c r="B33" s="198"/>
      <c r="C33" s="198"/>
      <c r="D33" s="199" t="s">
        <v>199</v>
      </c>
      <c r="E33" s="199"/>
      <c r="F33" s="200"/>
      <c r="G33" s="199"/>
      <c r="H33" s="200"/>
      <c r="I33" s="199"/>
      <c r="J33" s="200"/>
      <c r="K33" s="199"/>
      <c r="L33" s="200"/>
      <c r="M33" s="199"/>
      <c r="N33" s="199"/>
      <c r="O33" s="199"/>
      <c r="P33" s="199"/>
      <c r="Q33" s="199"/>
    </row>
    <row r="34" spans="1:17" ht="18">
      <c r="A34" s="198"/>
      <c r="B34" s="198"/>
      <c r="C34" s="198"/>
      <c r="D34" s="201"/>
      <c r="E34" s="199"/>
      <c r="F34" s="202"/>
      <c r="G34" s="199"/>
      <c r="H34" s="202"/>
      <c r="I34" s="199"/>
      <c r="J34" s="202"/>
      <c r="K34" s="199"/>
      <c r="L34" s="202"/>
      <c r="M34" s="199"/>
      <c r="N34" s="202"/>
      <c r="O34" s="199"/>
      <c r="P34" s="202"/>
      <c r="Q34" s="199"/>
    </row>
    <row r="35" spans="1:17" ht="18">
      <c r="A35" s="205" t="s">
        <v>141</v>
      </c>
      <c r="B35" s="39"/>
      <c r="C35" s="203"/>
      <c r="D35" s="200"/>
      <c r="E35" s="199"/>
      <c r="F35" s="200"/>
      <c r="G35" s="199"/>
      <c r="H35" s="200"/>
      <c r="I35" s="199"/>
      <c r="J35" s="200"/>
      <c r="K35" s="199"/>
      <c r="L35" s="200"/>
      <c r="M35" s="199"/>
      <c r="N35" s="200"/>
      <c r="O35" s="199"/>
      <c r="P35" s="200"/>
      <c r="Q35" s="199"/>
    </row>
    <row r="36" spans="1:17" ht="18">
      <c r="A36" s="205" t="s">
        <v>139</v>
      </c>
      <c r="C36" s="205"/>
      <c r="D36" s="206"/>
      <c r="E36" s="207"/>
      <c r="F36" s="206"/>
      <c r="G36" s="199"/>
      <c r="H36" s="206"/>
      <c r="I36" s="199"/>
      <c r="J36" s="206"/>
      <c r="K36" s="199"/>
      <c r="L36" s="206"/>
      <c r="M36" s="199"/>
      <c r="N36" s="206"/>
      <c r="O36" s="199"/>
      <c r="P36" s="206"/>
      <c r="Q36" s="199"/>
    </row>
    <row r="37" spans="1:17" ht="18">
      <c r="A37" s="205" t="s">
        <v>136</v>
      </c>
      <c r="B37" s="39"/>
      <c r="C37" s="205"/>
      <c r="D37" s="206"/>
      <c r="E37" s="199"/>
      <c r="F37" s="206"/>
      <c r="G37" s="199"/>
      <c r="H37" s="206"/>
      <c r="I37" s="199"/>
      <c r="J37" s="206"/>
      <c r="K37" s="199"/>
      <c r="L37" s="206"/>
      <c r="M37" s="199"/>
      <c r="N37" s="206"/>
      <c r="O37" s="199"/>
      <c r="P37" s="206"/>
      <c r="Q37" s="199"/>
    </row>
    <row r="38" spans="1:17" ht="18">
      <c r="A38" s="205" t="s">
        <v>140</v>
      </c>
      <c r="B38" s="39"/>
      <c r="C38" s="205"/>
      <c r="D38" s="206"/>
      <c r="E38" s="199"/>
      <c r="F38" s="206"/>
      <c r="G38" s="199"/>
      <c r="H38" s="206"/>
      <c r="I38" s="199"/>
      <c r="J38" s="206"/>
      <c r="K38" s="199"/>
      <c r="L38" s="206"/>
      <c r="M38" s="199"/>
      <c r="N38" s="206"/>
      <c r="O38" s="199"/>
      <c r="P38" s="206"/>
      <c r="Q38" s="199"/>
    </row>
    <row r="39" spans="1:17" ht="18">
      <c r="A39" s="205" t="s">
        <v>137</v>
      </c>
      <c r="B39" s="39"/>
      <c r="C39" s="205"/>
      <c r="D39" s="206"/>
      <c r="E39" s="199"/>
      <c r="F39" s="206"/>
      <c r="G39" s="199"/>
      <c r="H39" s="206"/>
      <c r="I39" s="199"/>
      <c r="J39" s="206"/>
      <c r="K39" s="199"/>
      <c r="L39" s="206"/>
      <c r="M39" s="199"/>
      <c r="N39" s="206"/>
      <c r="O39" s="199"/>
      <c r="P39" s="206"/>
      <c r="Q39" s="199"/>
    </row>
    <row r="40" spans="1:17" ht="18">
      <c r="A40" s="205" t="s">
        <v>135</v>
      </c>
      <c r="B40" s="39"/>
      <c r="C40" s="205"/>
      <c r="D40" s="206"/>
      <c r="E40" s="199"/>
      <c r="F40" s="206"/>
      <c r="G40" s="199"/>
      <c r="H40" s="206"/>
      <c r="I40" s="199"/>
      <c r="J40" s="206"/>
      <c r="K40" s="199"/>
      <c r="L40" s="206"/>
      <c r="M40" s="199"/>
      <c r="N40" s="206"/>
      <c r="O40" s="199"/>
      <c r="P40" s="206"/>
      <c r="Q40" s="199"/>
    </row>
    <row r="41" spans="1:17" ht="18">
      <c r="A41" s="205" t="s">
        <v>132</v>
      </c>
      <c r="B41" s="39"/>
      <c r="C41" s="205"/>
      <c r="D41" s="206"/>
      <c r="E41" s="199"/>
      <c r="F41" s="206"/>
      <c r="G41" s="199"/>
      <c r="H41" s="206"/>
      <c r="I41" s="199"/>
      <c r="J41" s="206"/>
      <c r="K41" s="199"/>
      <c r="L41" s="206"/>
      <c r="M41" s="199"/>
      <c r="N41" s="206"/>
      <c r="O41" s="199"/>
      <c r="P41" s="206"/>
      <c r="Q41" s="199"/>
    </row>
    <row r="42" spans="1:17" ht="18">
      <c r="A42" s="205" t="s">
        <v>133</v>
      </c>
      <c r="B42" s="39"/>
      <c r="C42" s="205"/>
      <c r="D42" s="206"/>
      <c r="E42" s="199"/>
      <c r="F42" s="206"/>
      <c r="G42" s="199"/>
      <c r="H42" s="206"/>
      <c r="I42" s="199"/>
      <c r="J42" s="206"/>
      <c r="K42" s="199"/>
      <c r="L42" s="206"/>
      <c r="M42" s="199"/>
      <c r="N42" s="206"/>
      <c r="O42" s="199"/>
      <c r="P42" s="206"/>
      <c r="Q42" s="199"/>
    </row>
    <row r="43" spans="1:17" ht="18">
      <c r="A43" s="205" t="s">
        <v>134</v>
      </c>
      <c r="B43" s="39"/>
      <c r="C43" s="205"/>
      <c r="D43" s="206"/>
      <c r="E43" s="199"/>
      <c r="F43" s="206"/>
      <c r="G43" s="199"/>
      <c r="H43" s="206"/>
      <c r="I43" s="199"/>
      <c r="J43" s="206"/>
      <c r="K43" s="199"/>
      <c r="L43" s="206"/>
      <c r="M43" s="199"/>
      <c r="N43" s="206"/>
      <c r="O43" s="199"/>
      <c r="P43" s="206"/>
      <c r="Q43" s="199"/>
    </row>
    <row r="44" spans="1:17" ht="18">
      <c r="A44" s="205" t="s">
        <v>131</v>
      </c>
      <c r="B44" s="39"/>
      <c r="C44" s="205"/>
      <c r="D44" s="206"/>
      <c r="E44" s="199"/>
      <c r="F44" s="206"/>
      <c r="G44" s="199"/>
      <c r="H44" s="206"/>
      <c r="I44" s="199"/>
      <c r="J44" s="206"/>
      <c r="K44" s="199"/>
      <c r="L44" s="206"/>
      <c r="M44" s="199"/>
      <c r="N44" s="206"/>
      <c r="O44" s="199"/>
      <c r="P44" s="206"/>
      <c r="Q44" s="199"/>
    </row>
    <row r="45" spans="1:17" ht="18">
      <c r="A45" s="205" t="s">
        <v>130</v>
      </c>
      <c r="B45" s="39"/>
      <c r="C45" s="205"/>
      <c r="D45" s="206"/>
      <c r="E45" s="199"/>
      <c r="F45" s="206"/>
      <c r="G45" s="199"/>
      <c r="H45" s="206"/>
      <c r="I45" s="199"/>
      <c r="J45" s="206"/>
      <c r="K45" s="199"/>
      <c r="L45" s="206"/>
      <c r="M45" s="199"/>
      <c r="N45" s="206"/>
      <c r="O45" s="199"/>
      <c r="P45" s="206"/>
      <c r="Q45" s="199"/>
    </row>
    <row r="46" spans="1:17" ht="18">
      <c r="A46" s="205" t="s">
        <v>129</v>
      </c>
      <c r="B46" s="39"/>
      <c r="C46" s="205"/>
      <c r="D46" s="206"/>
      <c r="E46" s="199"/>
      <c r="F46" s="206"/>
      <c r="G46" s="199"/>
      <c r="H46" s="206"/>
      <c r="I46" s="199"/>
      <c r="J46" s="206"/>
      <c r="K46" s="199"/>
      <c r="L46" s="206"/>
      <c r="M46" s="199"/>
      <c r="N46" s="206"/>
      <c r="O46" s="199"/>
      <c r="P46" s="206"/>
      <c r="Q46" s="199"/>
    </row>
    <row r="47" spans="1:17" ht="18">
      <c r="A47" s="205" t="s">
        <v>128</v>
      </c>
      <c r="B47" s="39"/>
      <c r="C47" s="205"/>
      <c r="D47" s="206"/>
      <c r="E47" s="199"/>
      <c r="F47" s="206"/>
      <c r="G47" s="199"/>
      <c r="H47" s="206"/>
      <c r="I47" s="199"/>
      <c r="J47" s="206"/>
      <c r="K47" s="199"/>
      <c r="L47" s="206"/>
      <c r="M47" s="199"/>
      <c r="N47" s="206"/>
      <c r="O47" s="199"/>
      <c r="P47" s="206"/>
      <c r="Q47" s="199"/>
    </row>
    <row r="48" spans="1:17" ht="18">
      <c r="A48" s="205" t="s">
        <v>127</v>
      </c>
      <c r="B48" s="39"/>
      <c r="C48" s="205"/>
      <c r="D48" s="206"/>
      <c r="E48" s="199"/>
      <c r="F48" s="206"/>
      <c r="G48" s="199"/>
      <c r="H48" s="206"/>
      <c r="I48" s="199"/>
      <c r="J48" s="206"/>
      <c r="K48" s="199"/>
      <c r="L48" s="206"/>
      <c r="M48" s="199"/>
      <c r="N48" s="206"/>
      <c r="O48" s="199"/>
      <c r="P48" s="206"/>
      <c r="Q48" s="199"/>
    </row>
    <row r="49" spans="1:17" ht="18">
      <c r="A49" s="205" t="s">
        <v>126</v>
      </c>
      <c r="B49" s="39"/>
      <c r="C49" s="205"/>
      <c r="D49" s="206"/>
      <c r="E49" s="199"/>
      <c r="F49" s="206"/>
      <c r="G49" s="199"/>
      <c r="H49" s="206"/>
      <c r="I49" s="199"/>
      <c r="J49" s="206"/>
      <c r="K49" s="199"/>
      <c r="L49" s="206"/>
      <c r="M49" s="199"/>
      <c r="N49" s="206"/>
      <c r="O49" s="199"/>
      <c r="P49" s="206"/>
      <c r="Q49" s="199"/>
    </row>
    <row r="50" spans="1:17" ht="18">
      <c r="A50" s="205" t="s">
        <v>125</v>
      </c>
      <c r="B50" s="39"/>
      <c r="C50" s="205"/>
      <c r="D50" s="206"/>
      <c r="E50" s="199"/>
      <c r="F50" s="206"/>
      <c r="G50" s="199"/>
      <c r="H50" s="206"/>
      <c r="I50" s="199"/>
      <c r="J50" s="206"/>
      <c r="K50" s="199"/>
      <c r="L50" s="206"/>
      <c r="M50" s="199"/>
      <c r="N50" s="206"/>
      <c r="O50" s="199"/>
      <c r="P50" s="206"/>
      <c r="Q50" s="199"/>
    </row>
    <row r="51" spans="1:17" ht="18">
      <c r="A51" s="205" t="s">
        <v>124</v>
      </c>
      <c r="B51" s="39"/>
      <c r="C51" s="205"/>
      <c r="D51" s="206"/>
      <c r="E51" s="199"/>
      <c r="F51" s="206"/>
      <c r="G51" s="199"/>
      <c r="H51" s="206"/>
      <c r="I51" s="199"/>
      <c r="J51" s="206"/>
      <c r="K51" s="199"/>
      <c r="L51" s="206"/>
      <c r="M51" s="199"/>
      <c r="N51" s="206"/>
      <c r="O51" s="199"/>
      <c r="P51" s="206"/>
      <c r="Q51" s="199"/>
    </row>
    <row r="52" spans="1:17" ht="18">
      <c r="A52" s="205" t="s">
        <v>123</v>
      </c>
      <c r="B52" s="39"/>
      <c r="C52" s="205"/>
      <c r="D52" s="206"/>
      <c r="E52" s="199"/>
      <c r="F52" s="206"/>
      <c r="G52" s="199"/>
      <c r="H52" s="206"/>
      <c r="I52" s="199"/>
      <c r="J52" s="206"/>
      <c r="K52" s="199"/>
      <c r="L52" s="206"/>
      <c r="M52" s="199"/>
      <c r="N52" s="206"/>
      <c r="O52" s="199"/>
      <c r="P52" s="206"/>
      <c r="Q52" s="199"/>
    </row>
    <row r="53" spans="1:17" ht="18">
      <c r="A53" s="205"/>
      <c r="B53" s="39"/>
      <c r="C53" s="205"/>
      <c r="D53" s="206"/>
      <c r="E53" s="199"/>
      <c r="F53" s="206"/>
      <c r="G53" s="199"/>
      <c r="H53" s="206"/>
      <c r="I53" s="199"/>
      <c r="J53" s="206"/>
      <c r="K53" s="199"/>
      <c r="L53" s="206"/>
      <c r="M53" s="199"/>
      <c r="N53" s="206"/>
      <c r="O53" s="199"/>
      <c r="P53" s="206"/>
      <c r="Q53" s="199"/>
    </row>
    <row r="54" spans="1:17" ht="18">
      <c r="A54" s="205"/>
      <c r="B54" s="39"/>
      <c r="C54" s="205"/>
      <c r="D54" s="206"/>
      <c r="E54" s="199"/>
      <c r="F54" s="206"/>
      <c r="G54" s="199"/>
      <c r="H54" s="206"/>
      <c r="I54" s="199"/>
      <c r="J54" s="206"/>
      <c r="K54" s="199"/>
      <c r="L54" s="206"/>
      <c r="M54" s="199"/>
      <c r="N54" s="206"/>
      <c r="O54" s="199"/>
      <c r="P54" s="206"/>
      <c r="Q54" s="199"/>
    </row>
    <row r="55" spans="1:17" ht="18">
      <c r="A55" s="208" t="str">
        <f aca="true" t="shared" si="0" ref="A55:C58">A23</f>
        <v>Bonnie Liefting </v>
      </c>
      <c r="B55" s="266"/>
      <c r="C55" s="208">
        <f t="shared" si="0"/>
        <v>1</v>
      </c>
      <c r="D55" s="206"/>
      <c r="E55" s="199"/>
      <c r="F55" s="206"/>
      <c r="G55" s="199"/>
      <c r="H55" s="206"/>
      <c r="I55" s="199"/>
      <c r="J55" s="206"/>
      <c r="K55" s="199"/>
      <c r="L55" s="206"/>
      <c r="M55" s="199"/>
      <c r="N55" s="206"/>
      <c r="O55" s="199"/>
      <c r="P55" s="206"/>
      <c r="Q55" s="199"/>
    </row>
    <row r="56" spans="1:17" ht="18">
      <c r="A56" s="208">
        <f t="shared" si="0"/>
        <v>0</v>
      </c>
      <c r="B56" s="266"/>
      <c r="C56" s="208">
        <f t="shared" si="0"/>
        <v>0</v>
      </c>
      <c r="D56" s="206"/>
      <c r="E56" s="199"/>
      <c r="F56" s="206"/>
      <c r="G56" s="199"/>
      <c r="H56" s="206"/>
      <c r="I56" s="199"/>
      <c r="J56" s="206"/>
      <c r="K56" s="199"/>
      <c r="L56" s="206"/>
      <c r="M56" s="199"/>
      <c r="N56" s="206"/>
      <c r="O56" s="199"/>
      <c r="P56" s="206"/>
      <c r="Q56" s="199"/>
    </row>
    <row r="57" spans="1:17" ht="18">
      <c r="A57" s="267">
        <f t="shared" si="0"/>
        <v>0</v>
      </c>
      <c r="B57" s="266"/>
      <c r="C57" s="208">
        <f t="shared" si="0"/>
        <v>0</v>
      </c>
      <c r="D57" s="206"/>
      <c r="E57" s="199"/>
      <c r="F57" s="206"/>
      <c r="G57" s="199"/>
      <c r="H57" s="206"/>
      <c r="I57" s="199"/>
      <c r="J57" s="206"/>
      <c r="K57" s="199"/>
      <c r="L57" s="206"/>
      <c r="M57" s="199"/>
      <c r="N57" s="206"/>
      <c r="O57" s="199"/>
      <c r="P57" s="206"/>
      <c r="Q57" s="199"/>
    </row>
    <row r="58" spans="1:17" ht="18">
      <c r="A58" s="205">
        <f t="shared" si="0"/>
        <v>0</v>
      </c>
      <c r="B58" s="266"/>
      <c r="C58" s="208">
        <f t="shared" si="0"/>
        <v>0</v>
      </c>
      <c r="D58" s="206"/>
      <c r="E58" s="199"/>
      <c r="F58" s="206"/>
      <c r="G58" s="199"/>
      <c r="H58" s="206"/>
      <c r="I58" s="199"/>
      <c r="J58" s="206"/>
      <c r="K58" s="199"/>
      <c r="L58" s="206"/>
      <c r="M58" s="199"/>
      <c r="N58" s="206"/>
      <c r="O58" s="199"/>
      <c r="P58" s="206"/>
      <c r="Q58" s="199"/>
    </row>
  </sheetData>
  <sheetProtection selectLockedCells="1" selectUnlockedCells="1"/>
  <printOptions/>
  <pageMargins left="0.19652777777777777" right="0.11805555555555555" top="0.7479166666666667" bottom="0.7479166666666667" header="0.5118055555555555" footer="0.5118055555555555"/>
  <pageSetup horizontalDpi="300" verticalDpi="300" orientation="landscape" paperSize="9" scale="8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7">
    <pageSetUpPr fitToPage="1"/>
  </sheetPr>
  <dimension ref="A1:H80"/>
  <sheetViews>
    <sheetView zoomScale="80" zoomScaleNormal="80" zoomScalePageLayoutView="0" workbookViewId="0" topLeftCell="A1">
      <selection activeCell="G14" sqref="G14"/>
    </sheetView>
  </sheetViews>
  <sheetFormatPr defaultColWidth="9.140625" defaultRowHeight="12.75"/>
  <cols>
    <col min="1" max="1" width="35.7109375" style="0" customWidth="1"/>
    <col min="2" max="2" width="9.7109375" style="184" customWidth="1"/>
    <col min="3" max="3" width="12.8515625" style="176" customWidth="1"/>
    <col min="4" max="4" width="12.28125" style="0" customWidth="1"/>
    <col min="5" max="5" width="22.57421875" style="0" customWidth="1"/>
    <col min="6" max="6" width="22.421875" style="0" customWidth="1"/>
    <col min="7" max="7" width="5.00390625" style="0" customWidth="1"/>
    <col min="8" max="9" width="6.57421875" style="0" customWidth="1"/>
    <col min="10" max="10" width="4.00390625" style="0" customWidth="1"/>
    <col min="11" max="11" width="6.00390625" style="0" customWidth="1"/>
    <col min="12" max="12" width="4.00390625" style="0" customWidth="1"/>
    <col min="15" max="15" width="6.28125" style="0" customWidth="1"/>
    <col min="16" max="16" width="5.57421875" style="0" customWidth="1"/>
  </cols>
  <sheetData>
    <row r="1" spans="1:5" ht="25.5">
      <c r="A1" s="174" t="s">
        <v>166</v>
      </c>
      <c r="B1" s="175" t="str">
        <f>INDEX(wh!$B$2:wh!$N$23,$D$2,1)</f>
        <v>400 meter</v>
      </c>
      <c r="D1" s="177"/>
      <c r="E1" s="175"/>
    </row>
    <row r="2" spans="1:5" ht="25.5">
      <c r="A2" s="174"/>
      <c r="B2" s="175"/>
      <c r="D2" s="177">
        <v>8</v>
      </c>
      <c r="E2" s="178" t="s">
        <v>169</v>
      </c>
    </row>
    <row r="3" spans="1:6" ht="20.25">
      <c r="A3" s="178" t="s">
        <v>96</v>
      </c>
      <c r="B3" s="179" t="s">
        <v>167</v>
      </c>
      <c r="C3" s="180" t="s">
        <v>168</v>
      </c>
      <c r="D3" s="178"/>
      <c r="E3" s="181" t="s">
        <v>358</v>
      </c>
      <c r="F3" s="292" t="s">
        <v>112</v>
      </c>
    </row>
    <row r="4" spans="1:8" ht="20.25">
      <c r="A4" s="182" t="str">
        <f>'Dag 1 20 kamp'!A6</f>
        <v>Wim Threels </v>
      </c>
      <c r="B4" s="182">
        <f>'Dag 1 20 kamp'!B6</f>
        <v>6</v>
      </c>
      <c r="C4" s="180" t="s">
        <v>170</v>
      </c>
      <c r="D4" s="186"/>
      <c r="E4" s="296">
        <v>1</v>
      </c>
      <c r="F4" s="286">
        <v>6.67</v>
      </c>
      <c r="H4" s="19"/>
    </row>
    <row r="5" spans="1:8" ht="20.25">
      <c r="A5" s="263" t="str">
        <f>'Dag 1 20 kamp'!A7</f>
        <v>Thomas Collinet</v>
      </c>
      <c r="B5" s="263">
        <f>'Dag 1 20 kamp'!B7</f>
        <v>5</v>
      </c>
      <c r="C5" s="180" t="s">
        <v>172</v>
      </c>
      <c r="D5" s="186"/>
      <c r="E5" s="296">
        <v>1</v>
      </c>
      <c r="F5" s="286">
        <v>1.07</v>
      </c>
      <c r="H5" s="19"/>
    </row>
    <row r="6" spans="1:8" ht="20.25">
      <c r="A6" s="263" t="str">
        <f>'Dag 1 20 kamp'!A8</f>
        <v>Reinhardt Engert</v>
      </c>
      <c r="B6" s="263">
        <f>'Dag 1 20 kamp'!B8</f>
        <v>4</v>
      </c>
      <c r="C6" s="180" t="s">
        <v>173</v>
      </c>
      <c r="D6" s="186"/>
      <c r="E6" s="296">
        <v>1</v>
      </c>
      <c r="F6" s="286">
        <v>29.67</v>
      </c>
      <c r="H6" s="19"/>
    </row>
    <row r="7" spans="1:8" ht="20.25">
      <c r="A7" s="263" t="str">
        <f>'Dag 1 20 kamp'!A9</f>
        <v>Herman van der Velden</v>
      </c>
      <c r="B7" s="263">
        <f>'Dag 1 20 kamp'!B9</f>
        <v>3</v>
      </c>
      <c r="C7" s="180" t="s">
        <v>175</v>
      </c>
      <c r="D7" s="186"/>
      <c r="E7" s="296"/>
      <c r="F7" s="286"/>
      <c r="H7" s="19"/>
    </row>
    <row r="8" spans="1:8" ht="20.25">
      <c r="A8" s="263" t="str">
        <f>'Dag 1 20 kamp'!$A$23</f>
        <v>Bonnie Liefting </v>
      </c>
      <c r="B8" s="263">
        <f>'Dag 1 20 kamp'!B23</f>
        <v>1</v>
      </c>
      <c r="C8" s="180" t="s">
        <v>176</v>
      </c>
      <c r="D8" s="186"/>
      <c r="E8" s="296">
        <v>1</v>
      </c>
      <c r="F8" s="286">
        <v>15.8</v>
      </c>
      <c r="H8" s="19"/>
    </row>
    <row r="9" spans="1:8" ht="20.25">
      <c r="A9" s="185" t="str">
        <f>IF('Dag 2 20 kamp'!A19=0," ",'Dag 2 20 kamp'!A19)</f>
        <v> </v>
      </c>
      <c r="B9" s="185" t="str">
        <f>IF('Dag 2 20 kamp'!A19=0," ",'Dag 2 20 kamp'!B19)</f>
        <v> </v>
      </c>
      <c r="C9" s="180" t="s">
        <v>177</v>
      </c>
      <c r="D9" s="186"/>
      <c r="E9" s="181"/>
      <c r="F9" s="214"/>
      <c r="H9" s="19"/>
    </row>
    <row r="10" spans="1:8" ht="20.25">
      <c r="A10" s="182"/>
      <c r="B10" s="183"/>
      <c r="C10" s="180"/>
      <c r="D10" s="178"/>
      <c r="E10" s="181"/>
      <c r="F10" s="293"/>
      <c r="H10" s="19"/>
    </row>
    <row r="11" spans="1:6" ht="20.25">
      <c r="A11" s="178" t="s">
        <v>96</v>
      </c>
      <c r="B11" s="179" t="s">
        <v>167</v>
      </c>
      <c r="C11" s="180" t="s">
        <v>168</v>
      </c>
      <c r="D11" s="178"/>
      <c r="E11" s="181"/>
      <c r="F11" s="214"/>
    </row>
    <row r="12" spans="1:8" ht="20.25">
      <c r="A12" s="182" t="str">
        <f>'Dag 1 20 kamp'!A3</f>
        <v>Joni van Loon</v>
      </c>
      <c r="B12" s="182">
        <f>'Dag 1 20 kamp'!B3</f>
        <v>9</v>
      </c>
      <c r="C12" s="180" t="s">
        <v>178</v>
      </c>
      <c r="D12" s="186"/>
      <c r="E12" s="296"/>
      <c r="F12" s="298"/>
      <c r="H12" s="19"/>
    </row>
    <row r="13" spans="1:8" ht="20.25">
      <c r="A13" s="182" t="str">
        <f>'Dag 1 20 kamp'!A4</f>
        <v>Siddhi Imming</v>
      </c>
      <c r="B13" s="182">
        <f>'Dag 1 20 kamp'!B4</f>
        <v>8</v>
      </c>
      <c r="C13" s="180" t="s">
        <v>180</v>
      </c>
      <c r="D13" s="186"/>
      <c r="E13" s="296">
        <v>1</v>
      </c>
      <c r="F13" s="299">
        <v>19.27</v>
      </c>
      <c r="H13" s="19"/>
    </row>
    <row r="14" spans="1:8" ht="20.25">
      <c r="A14" s="182" t="str">
        <f>'Dag 1 20 kamp'!A5</f>
        <v>Cedric Bouele</v>
      </c>
      <c r="B14" s="182">
        <f>'Dag 1 20 kamp'!B5</f>
        <v>7</v>
      </c>
      <c r="C14" s="180" t="s">
        <v>181</v>
      </c>
      <c r="D14" s="186"/>
      <c r="E14" s="296">
        <v>1</v>
      </c>
      <c r="F14" s="286">
        <v>4.99</v>
      </c>
      <c r="H14" s="19"/>
    </row>
    <row r="15" spans="1:8" ht="20.25">
      <c r="A15" s="182" t="str">
        <f>'Dag 1 20 kamp'!$A$10</f>
        <v>Sijmen Liefting</v>
      </c>
      <c r="B15" s="182">
        <f>'Dag 1 20 kamp'!B10</f>
        <v>2</v>
      </c>
      <c r="C15" s="180" t="s">
        <v>182</v>
      </c>
      <c r="D15" s="186"/>
      <c r="E15" s="296">
        <v>1</v>
      </c>
      <c r="F15" s="286">
        <v>7.85</v>
      </c>
      <c r="H15" s="19"/>
    </row>
    <row r="16" spans="1:8" ht="20.25">
      <c r="A16" s="182"/>
      <c r="B16" s="182"/>
      <c r="C16" s="180" t="s">
        <v>183</v>
      </c>
      <c r="D16" s="186"/>
      <c r="E16" s="181"/>
      <c r="F16" s="214"/>
      <c r="H16" s="19"/>
    </row>
    <row r="17" spans="1:8" ht="20.25">
      <c r="A17" s="182"/>
      <c r="B17" s="182"/>
      <c r="C17" s="180" t="s">
        <v>184</v>
      </c>
      <c r="E17" s="181"/>
      <c r="F17" s="214"/>
      <c r="H17" s="19"/>
    </row>
    <row r="18" spans="1:8" ht="20.25">
      <c r="A18" s="182"/>
      <c r="B18" s="183"/>
      <c r="C18" s="180"/>
      <c r="D18" s="178"/>
      <c r="E18" s="181"/>
      <c r="F18" s="214"/>
      <c r="H18" s="19"/>
    </row>
    <row r="19" spans="1:6" ht="20.25">
      <c r="A19" s="178" t="s">
        <v>96</v>
      </c>
      <c r="B19" s="179" t="s">
        <v>167</v>
      </c>
      <c r="C19" s="180" t="s">
        <v>168</v>
      </c>
      <c r="D19" s="178"/>
      <c r="E19" s="181"/>
      <c r="F19" s="214"/>
    </row>
    <row r="20" spans="1:8" ht="20.25">
      <c r="A20" s="182"/>
      <c r="B20" s="182"/>
      <c r="C20" s="180" t="s">
        <v>185</v>
      </c>
      <c r="D20" s="186"/>
      <c r="E20" s="181"/>
      <c r="F20" s="214"/>
      <c r="H20" s="19"/>
    </row>
    <row r="21" spans="1:8" ht="20.25">
      <c r="A21" s="182"/>
      <c r="B21" s="182"/>
      <c r="C21" s="180" t="s">
        <v>186</v>
      </c>
      <c r="D21" s="186"/>
      <c r="E21" s="181"/>
      <c r="F21" s="214"/>
      <c r="H21" s="19"/>
    </row>
    <row r="22" spans="1:8" ht="20.25">
      <c r="A22" s="182"/>
      <c r="B22" s="182"/>
      <c r="C22" s="180" t="s">
        <v>187</v>
      </c>
      <c r="D22" s="186"/>
      <c r="E22" s="181"/>
      <c r="F22" s="214"/>
      <c r="H22" s="19"/>
    </row>
    <row r="23" spans="1:8" ht="20.25">
      <c r="A23" s="182"/>
      <c r="B23" s="182"/>
      <c r="C23" s="180" t="s">
        <v>188</v>
      </c>
      <c r="D23" s="186"/>
      <c r="E23" s="181"/>
      <c r="F23" s="214"/>
      <c r="H23" s="19"/>
    </row>
    <row r="24" spans="1:8" ht="20.25">
      <c r="A24" s="182"/>
      <c r="B24" s="182"/>
      <c r="C24" s="180" t="s">
        <v>189</v>
      </c>
      <c r="D24" s="186"/>
      <c r="E24" s="181"/>
      <c r="F24" s="214"/>
      <c r="H24" s="19"/>
    </row>
    <row r="25" spans="3:8" ht="20.25">
      <c r="C25" s="180" t="s">
        <v>190</v>
      </c>
      <c r="D25" s="186"/>
      <c r="E25" s="181"/>
      <c r="F25" s="214"/>
      <c r="H25" s="19"/>
    </row>
    <row r="26" spans="1:6" ht="20.25">
      <c r="A26" s="182"/>
      <c r="B26" s="182"/>
      <c r="C26"/>
      <c r="D26" s="178"/>
      <c r="E26" s="181"/>
      <c r="F26" s="214"/>
    </row>
    <row r="27" spans="1:6" ht="20.25">
      <c r="A27" s="178" t="s">
        <v>96</v>
      </c>
      <c r="B27" s="179" t="s">
        <v>167</v>
      </c>
      <c r="C27" s="180" t="s">
        <v>168</v>
      </c>
      <c r="D27" s="178"/>
      <c r="E27" s="181"/>
      <c r="F27" s="214"/>
    </row>
    <row r="28" spans="1:6" ht="20.25">
      <c r="A28" s="178"/>
      <c r="B28" s="179"/>
      <c r="C28" s="180" t="s">
        <v>191</v>
      </c>
      <c r="D28" s="186"/>
      <c r="E28" s="181"/>
      <c r="F28" s="214"/>
    </row>
    <row r="29" spans="1:6" ht="20.25">
      <c r="A29" s="178"/>
      <c r="B29" s="179"/>
      <c r="C29" s="180" t="s">
        <v>193</v>
      </c>
      <c r="D29" s="186"/>
      <c r="E29" s="181"/>
      <c r="F29" s="214"/>
    </row>
    <row r="30" spans="1:6" ht="20.25">
      <c r="A30" s="178"/>
      <c r="B30" s="179"/>
      <c r="C30" s="180" t="s">
        <v>194</v>
      </c>
      <c r="D30" s="186"/>
      <c r="E30" s="181"/>
      <c r="F30" s="214"/>
    </row>
    <row r="31" spans="1:6" ht="20.25">
      <c r="A31" s="178"/>
      <c r="B31" s="179"/>
      <c r="C31" s="180" t="s">
        <v>195</v>
      </c>
      <c r="D31" s="186"/>
      <c r="E31" s="181"/>
      <c r="F31" s="214"/>
    </row>
    <row r="32" spans="1:6" ht="20.25">
      <c r="A32" s="182"/>
      <c r="B32" s="182"/>
      <c r="C32" s="180" t="s">
        <v>196</v>
      </c>
      <c r="D32" s="186"/>
      <c r="E32" s="181"/>
      <c r="F32" s="214"/>
    </row>
    <row r="33" spans="1:6" ht="20.25">
      <c r="A33" s="182"/>
      <c r="B33" s="182"/>
      <c r="C33" s="180" t="s">
        <v>197</v>
      </c>
      <c r="D33" s="186"/>
      <c r="E33" s="181"/>
      <c r="F33" s="214"/>
    </row>
    <row r="48" spans="1:5" ht="25.5">
      <c r="A48" s="174"/>
      <c r="B48" s="175"/>
      <c r="D48" s="177"/>
      <c r="E48" s="175"/>
    </row>
    <row r="49" spans="1:5" ht="25.5">
      <c r="A49" s="174"/>
      <c r="B49" s="175"/>
      <c r="D49" s="177"/>
      <c r="E49" s="177"/>
    </row>
    <row r="50" spans="1:5" ht="20.25">
      <c r="A50" s="178"/>
      <c r="B50" s="179"/>
      <c r="C50" s="180"/>
      <c r="D50" s="178"/>
      <c r="E50" s="187"/>
    </row>
    <row r="51" spans="1:5" ht="20.25">
      <c r="A51" s="182"/>
      <c r="B51" s="182"/>
      <c r="C51" s="180"/>
      <c r="D51" s="186"/>
      <c r="E51" s="187"/>
    </row>
    <row r="52" spans="1:5" ht="20.25">
      <c r="A52" s="182"/>
      <c r="B52" s="182"/>
      <c r="C52" s="180"/>
      <c r="D52" s="186"/>
      <c r="E52" s="187"/>
    </row>
    <row r="53" spans="1:5" ht="20.25">
      <c r="A53" s="182"/>
      <c r="B53" s="182"/>
      <c r="C53" s="180"/>
      <c r="D53" s="186"/>
      <c r="E53" s="187"/>
    </row>
    <row r="54" spans="1:5" ht="20.25">
      <c r="A54" s="182"/>
      <c r="B54" s="182"/>
      <c r="C54" s="180"/>
      <c r="D54" s="186"/>
      <c r="E54" s="187"/>
    </row>
    <row r="55" spans="1:5" ht="20.25">
      <c r="A55" s="182"/>
      <c r="B55" s="182"/>
      <c r="C55" s="180"/>
      <c r="D55" s="186"/>
      <c r="E55" s="187"/>
    </row>
    <row r="56" spans="1:5" ht="20.25">
      <c r="A56" s="182"/>
      <c r="B56" s="182"/>
      <c r="C56" s="180"/>
      <c r="D56" s="186"/>
      <c r="E56" s="187"/>
    </row>
    <row r="57" spans="1:5" ht="20.25">
      <c r="A57" s="182"/>
      <c r="B57" s="183"/>
      <c r="C57" s="180"/>
      <c r="D57" s="178"/>
      <c r="E57" s="187"/>
    </row>
    <row r="58" spans="1:5" ht="20.25">
      <c r="A58" s="178"/>
      <c r="B58" s="179"/>
      <c r="C58" s="180"/>
      <c r="D58" s="178"/>
      <c r="E58" s="187"/>
    </row>
    <row r="59" spans="1:5" ht="20.25">
      <c r="A59" s="182"/>
      <c r="B59" s="182"/>
      <c r="C59" s="180"/>
      <c r="D59" s="186"/>
      <c r="E59" s="187"/>
    </row>
    <row r="60" spans="1:5" ht="20.25">
      <c r="A60" s="182"/>
      <c r="B60" s="182"/>
      <c r="C60" s="180"/>
      <c r="D60" s="186"/>
      <c r="E60" s="187"/>
    </row>
    <row r="61" spans="1:5" ht="20.25">
      <c r="A61" s="182"/>
      <c r="B61" s="182"/>
      <c r="C61" s="180"/>
      <c r="D61" s="186"/>
      <c r="E61" s="187"/>
    </row>
    <row r="62" spans="1:5" ht="20.25">
      <c r="A62" s="182"/>
      <c r="B62" s="182"/>
      <c r="C62" s="180"/>
      <c r="D62" s="186"/>
      <c r="E62" s="187"/>
    </row>
    <row r="63" spans="1:5" ht="20.25">
      <c r="A63" s="182"/>
      <c r="B63" s="182"/>
      <c r="C63" s="180"/>
      <c r="D63" s="186"/>
      <c r="E63" s="187"/>
    </row>
    <row r="64" spans="1:5" ht="20.25">
      <c r="A64" s="182"/>
      <c r="B64" s="182"/>
      <c r="C64" s="180"/>
      <c r="D64" s="186"/>
      <c r="E64" s="187"/>
    </row>
    <row r="65" spans="1:5" ht="20.25">
      <c r="A65" s="182"/>
      <c r="B65" s="183"/>
      <c r="C65" s="180"/>
      <c r="D65" s="178"/>
      <c r="E65" s="187"/>
    </row>
    <row r="66" spans="1:6" ht="20.25">
      <c r="A66" s="187"/>
      <c r="B66" s="188"/>
      <c r="C66" s="189"/>
      <c r="D66" s="187"/>
      <c r="E66" s="187"/>
      <c r="F66" s="1"/>
    </row>
    <row r="67" spans="1:6" ht="20.25">
      <c r="A67" s="190"/>
      <c r="B67" s="190"/>
      <c r="C67" s="189"/>
      <c r="D67" s="191"/>
      <c r="E67" s="187"/>
      <c r="F67" s="1"/>
    </row>
    <row r="68" spans="1:6" ht="20.25">
      <c r="A68" s="190"/>
      <c r="B68" s="190"/>
      <c r="C68" s="189"/>
      <c r="D68" s="191"/>
      <c r="E68" s="187"/>
      <c r="F68" s="1"/>
    </row>
    <row r="69" spans="1:6" ht="20.25">
      <c r="A69" s="190"/>
      <c r="B69" s="190"/>
      <c r="C69" s="189"/>
      <c r="D69" s="191"/>
      <c r="E69" s="187"/>
      <c r="F69" s="1"/>
    </row>
    <row r="70" spans="1:6" ht="20.25">
      <c r="A70" s="190"/>
      <c r="B70" s="190"/>
      <c r="C70" s="189"/>
      <c r="D70" s="191"/>
      <c r="E70" s="187"/>
      <c r="F70" s="1"/>
    </row>
    <row r="71" spans="1:6" ht="20.25">
      <c r="A71" s="190"/>
      <c r="B71" s="190"/>
      <c r="C71" s="189"/>
      <c r="D71" s="191"/>
      <c r="E71" s="187"/>
      <c r="F71" s="1"/>
    </row>
    <row r="72" spans="1:6" ht="20.25">
      <c r="A72" s="190"/>
      <c r="B72" s="190"/>
      <c r="C72" s="189"/>
      <c r="D72" s="191"/>
      <c r="E72" s="187"/>
      <c r="F72" s="1"/>
    </row>
    <row r="73" spans="1:6" ht="20.25">
      <c r="A73" s="190"/>
      <c r="B73" s="192"/>
      <c r="C73" s="189"/>
      <c r="D73" s="187"/>
      <c r="E73" s="187"/>
      <c r="F73" s="1"/>
    </row>
    <row r="74" spans="1:6" ht="20.25">
      <c r="A74" s="187"/>
      <c r="B74" s="188"/>
      <c r="C74" s="189"/>
      <c r="D74" s="187"/>
      <c r="E74" s="187"/>
      <c r="F74" s="1"/>
    </row>
    <row r="75" spans="1:6" ht="20.25">
      <c r="A75" s="190"/>
      <c r="B75" s="190"/>
      <c r="C75" s="189"/>
      <c r="D75" s="191"/>
      <c r="E75" s="187"/>
      <c r="F75" s="1"/>
    </row>
    <row r="76" spans="1:6" ht="20.25">
      <c r="A76" s="190"/>
      <c r="B76" s="190"/>
      <c r="C76" s="189"/>
      <c r="D76" s="191"/>
      <c r="E76" s="187"/>
      <c r="F76" s="1"/>
    </row>
    <row r="77" spans="1:6" ht="20.25">
      <c r="A77" s="190"/>
      <c r="B77" s="190"/>
      <c r="C77" s="189"/>
      <c r="D77" s="191"/>
      <c r="E77" s="187"/>
      <c r="F77" s="1"/>
    </row>
    <row r="78" spans="1:6" ht="20.25">
      <c r="A78" s="190"/>
      <c r="B78" s="190"/>
      <c r="C78" s="189"/>
      <c r="D78" s="191"/>
      <c r="E78" s="187"/>
      <c r="F78" s="1"/>
    </row>
    <row r="79" spans="1:6" ht="20.25">
      <c r="A79" s="190"/>
      <c r="B79" s="190"/>
      <c r="C79" s="189"/>
      <c r="D79" s="191"/>
      <c r="E79" s="187"/>
      <c r="F79" s="1"/>
    </row>
    <row r="80" spans="1:6" ht="20.25">
      <c r="A80" s="190"/>
      <c r="B80" s="190"/>
      <c r="C80" s="189"/>
      <c r="D80" s="191"/>
      <c r="E80" s="187"/>
      <c r="F80" s="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8"/>
  <dimension ref="A1:G26"/>
  <sheetViews>
    <sheetView zoomScalePageLayoutView="0" workbookViewId="0" topLeftCell="A1">
      <selection activeCell="I21" sqref="I21"/>
    </sheetView>
  </sheetViews>
  <sheetFormatPr defaultColWidth="9.140625" defaultRowHeight="12.75"/>
  <cols>
    <col min="1" max="1" width="33.00390625" style="0" customWidth="1"/>
    <col min="2" max="2" width="13.00390625" style="0" customWidth="1"/>
    <col min="3" max="3" width="12.140625" style="0" customWidth="1"/>
    <col min="4" max="6" width="13.57421875" style="0" customWidth="1"/>
    <col min="7" max="7" width="17.28125" style="0" customWidth="1"/>
  </cols>
  <sheetData>
    <row r="1" spans="1:7" ht="18">
      <c r="A1" s="193" t="str">
        <f>INDEX(wh!$B$2:wh!$N$21,$B$2,1)</f>
        <v>kogelslingeren</v>
      </c>
      <c r="B1" s="194"/>
      <c r="D1" s="210" t="s">
        <v>201</v>
      </c>
      <c r="E1" s="210" t="s">
        <v>202</v>
      </c>
      <c r="F1" s="210" t="s">
        <v>203</v>
      </c>
      <c r="G1" s="211" t="s">
        <v>204</v>
      </c>
    </row>
    <row r="2" spans="2:3" ht="12.75">
      <c r="B2">
        <v>9</v>
      </c>
      <c r="C2">
        <v>1</v>
      </c>
    </row>
    <row r="3" spans="1:7" ht="18">
      <c r="A3" s="209" t="str">
        <f>'Lijst ver 20 i'!A3</f>
        <v>Joni van Loon</v>
      </c>
      <c r="B3" s="287" t="str">
        <f>'Dag 1 20 kamp'!BG3</f>
        <v>7,26 kg</v>
      </c>
      <c r="C3" s="209">
        <f>'Dag 1 20 kamp'!B3</f>
        <v>9</v>
      </c>
      <c r="D3" s="213"/>
      <c r="E3" s="214"/>
      <c r="F3" s="214"/>
      <c r="G3" s="286"/>
    </row>
    <row r="4" spans="1:7" ht="18">
      <c r="A4" s="209" t="str">
        <f>'Lijst ver 20 i'!A4</f>
        <v>Siddhi Imming</v>
      </c>
      <c r="B4" s="287" t="str">
        <f>'Dag 1 20 kamp'!BG4</f>
        <v>7,26 kg</v>
      </c>
      <c r="C4" s="209">
        <f>'Dag 1 20 kamp'!B4</f>
        <v>8</v>
      </c>
      <c r="D4" s="213">
        <v>15.47</v>
      </c>
      <c r="E4" s="214">
        <v>14.78</v>
      </c>
      <c r="F4" s="214" t="s">
        <v>367</v>
      </c>
      <c r="G4" s="286">
        <v>15.47</v>
      </c>
    </row>
    <row r="5" spans="1:7" ht="18">
      <c r="A5" s="209" t="str">
        <f>'Lijst ver 20 i'!A5</f>
        <v>Cedric Bouele</v>
      </c>
      <c r="B5" s="287" t="str">
        <f>'Dag 1 20 kamp'!BG5</f>
        <v>7,26 kg</v>
      </c>
      <c r="C5" s="209">
        <f>'Dag 1 20 kamp'!B5</f>
        <v>7</v>
      </c>
      <c r="D5" s="213">
        <v>20.54</v>
      </c>
      <c r="E5" s="214">
        <v>23.33</v>
      </c>
      <c r="F5" s="214">
        <v>13.89</v>
      </c>
      <c r="G5" s="286">
        <v>23.33</v>
      </c>
    </row>
    <row r="6" spans="1:7" ht="18" customHeight="1">
      <c r="A6" s="209" t="str">
        <f>'Lijst ver 20 i'!A6</f>
        <v>Wim Threels </v>
      </c>
      <c r="B6" s="287" t="str">
        <f>'Dag 1 20 kamp'!BG6</f>
        <v>5 kg</v>
      </c>
      <c r="C6" s="209">
        <f>'Dag 1 20 kamp'!B6</f>
        <v>6</v>
      </c>
      <c r="D6" s="213">
        <v>26.08</v>
      </c>
      <c r="E6" s="214">
        <v>23.07</v>
      </c>
      <c r="F6" s="214">
        <v>21.31</v>
      </c>
      <c r="G6" s="286">
        <v>26.08</v>
      </c>
    </row>
    <row r="7" spans="1:7" ht="18">
      <c r="A7" s="209" t="str">
        <f>'Lijst ver 20 i'!A7</f>
        <v>Thomas Collinet</v>
      </c>
      <c r="B7" s="287" t="str">
        <f>'Dag 1 20 kamp'!BG7</f>
        <v>7,26 kg</v>
      </c>
      <c r="C7" s="209">
        <f>'Dag 1 20 kamp'!B7</f>
        <v>5</v>
      </c>
      <c r="D7" s="213">
        <v>11.88</v>
      </c>
      <c r="E7" s="214">
        <v>12.63</v>
      </c>
      <c r="F7" s="214" t="s">
        <v>367</v>
      </c>
      <c r="G7" s="286">
        <v>12.63</v>
      </c>
    </row>
    <row r="8" spans="1:7" ht="18">
      <c r="A8" s="209" t="str">
        <f>'Lijst ver 20 i'!A8</f>
        <v>Reinhardt Engert</v>
      </c>
      <c r="B8" s="287" t="str">
        <f>'Dag 1 20 kamp'!BG8</f>
        <v>5 kg</v>
      </c>
      <c r="C8" s="209">
        <f>'Dag 1 20 kamp'!B8</f>
        <v>4</v>
      </c>
      <c r="D8" s="213">
        <v>10.28</v>
      </c>
      <c r="E8" s="214">
        <v>14.09</v>
      </c>
      <c r="F8" s="214" t="s">
        <v>367</v>
      </c>
      <c r="G8" s="286">
        <v>14.09</v>
      </c>
    </row>
    <row r="9" spans="1:7" ht="18">
      <c r="A9" s="209" t="str">
        <f>'Lijst ver 20 i'!A9</f>
        <v>Herman van der Velden</v>
      </c>
      <c r="B9" s="287" t="str">
        <f>'Dag 1 20 kamp'!BG9</f>
        <v>6 kg</v>
      </c>
      <c r="C9" s="209">
        <f>'Dag 1 20 kamp'!B9</f>
        <v>3</v>
      </c>
      <c r="D9" s="213"/>
      <c r="E9" s="214"/>
      <c r="F9" s="214"/>
      <c r="G9" s="286"/>
    </row>
    <row r="10" spans="1:7" ht="18">
      <c r="A10" s="209" t="str">
        <f>'Lijst ver 20 i'!A10</f>
        <v>Sijmen Liefting</v>
      </c>
      <c r="B10" s="287" t="str">
        <f>'Dag 1 20 kamp'!BG10</f>
        <v>7,26 kg</v>
      </c>
      <c r="C10" s="209">
        <f>'Dag 1 20 kamp'!B10</f>
        <v>2</v>
      </c>
      <c r="D10" s="213">
        <v>23.99</v>
      </c>
      <c r="E10" s="214">
        <v>23.4</v>
      </c>
      <c r="F10" s="214">
        <v>23.2</v>
      </c>
      <c r="G10" s="286">
        <v>23.99</v>
      </c>
    </row>
    <row r="11" spans="1:7" ht="18">
      <c r="A11" s="209"/>
      <c r="B11" s="287"/>
      <c r="C11" s="209"/>
      <c r="D11" s="213"/>
      <c r="E11" s="214"/>
      <c r="F11" s="214"/>
      <c r="G11" s="214"/>
    </row>
    <row r="12" spans="1:7" ht="18">
      <c r="A12" s="209"/>
      <c r="B12" s="287"/>
      <c r="C12" s="209"/>
      <c r="D12" s="213"/>
      <c r="E12" s="214"/>
      <c r="F12" s="214"/>
      <c r="G12" s="214"/>
    </row>
    <row r="13" spans="1:7" ht="18">
      <c r="A13" s="209"/>
      <c r="B13" s="287"/>
      <c r="C13" s="209"/>
      <c r="D13" s="213"/>
      <c r="E13" s="214"/>
      <c r="F13" s="214"/>
      <c r="G13" s="214"/>
    </row>
    <row r="14" spans="1:7" ht="18">
      <c r="A14" s="209"/>
      <c r="B14" s="287"/>
      <c r="C14" s="209"/>
      <c r="D14" s="213"/>
      <c r="E14" s="214"/>
      <c r="F14" s="214"/>
      <c r="G14" s="214"/>
    </row>
    <row r="15" spans="1:7" ht="18">
      <c r="A15" s="209"/>
      <c r="B15" s="287"/>
      <c r="C15" s="209"/>
      <c r="D15" s="213"/>
      <c r="E15" s="214"/>
      <c r="F15" s="214"/>
      <c r="G15" s="214"/>
    </row>
    <row r="16" spans="1:7" ht="18">
      <c r="A16" s="209"/>
      <c r="B16" s="287"/>
      <c r="C16" s="209"/>
      <c r="D16" s="213"/>
      <c r="E16" s="214"/>
      <c r="F16" s="214"/>
      <c r="G16" s="214"/>
    </row>
    <row r="17" spans="1:7" ht="18">
      <c r="A17" s="209"/>
      <c r="B17" s="288" t="str">
        <f>IF('Dag 2 20 kamp'!A36=0," ",INDEX(wh!$C$2:$P$21,$B$2,'Dag 2 20 kamp'!$AN36))</f>
        <v> </v>
      </c>
      <c r="C17" s="209"/>
      <c r="D17" s="213"/>
      <c r="E17" s="214"/>
      <c r="F17" s="214"/>
      <c r="G17" s="214"/>
    </row>
    <row r="18" spans="1:7" ht="18">
      <c r="A18" s="209" t="str">
        <f>'Lijst ver 20 i'!A18</f>
        <v>Bonnie Liefting </v>
      </c>
      <c r="B18" s="288" t="str">
        <f>'Dag 1 20 kamp'!BG23</f>
        <v>4 kg</v>
      </c>
      <c r="C18" s="209">
        <f>'Dag 1 20 kamp'!B23</f>
        <v>1</v>
      </c>
      <c r="D18" s="213">
        <v>14.62</v>
      </c>
      <c r="E18" s="214">
        <v>17.63</v>
      </c>
      <c r="F18" s="214">
        <v>18.15</v>
      </c>
      <c r="G18" s="286">
        <v>18.15</v>
      </c>
    </row>
    <row r="19" spans="1:7" ht="18">
      <c r="A19" s="209"/>
      <c r="B19" s="213"/>
      <c r="C19" s="209"/>
      <c r="D19" s="213"/>
      <c r="E19" s="214"/>
      <c r="F19" s="214"/>
      <c r="G19" s="214"/>
    </row>
    <row r="20" spans="1:7" ht="18">
      <c r="A20" s="209"/>
      <c r="B20" s="212"/>
      <c r="C20" s="209"/>
      <c r="D20" s="213"/>
      <c r="E20" s="214"/>
      <c r="F20" s="214"/>
      <c r="G20" s="214"/>
    </row>
    <row r="21" spans="1:7" ht="18">
      <c r="A21" s="209"/>
      <c r="B21" s="212"/>
      <c r="C21" s="209"/>
      <c r="D21" s="213"/>
      <c r="E21" s="214"/>
      <c r="F21" s="214"/>
      <c r="G21" s="214"/>
    </row>
    <row r="22" spans="1:7" ht="18">
      <c r="A22" s="209"/>
      <c r="B22" s="213"/>
      <c r="C22" s="209"/>
      <c r="D22" s="213"/>
      <c r="E22" s="214"/>
      <c r="F22" s="214"/>
      <c r="G22" s="214"/>
    </row>
    <row r="23" spans="1:7" ht="18">
      <c r="A23" s="209"/>
      <c r="B23" s="213"/>
      <c r="C23" s="209"/>
      <c r="D23" s="213"/>
      <c r="E23" s="214"/>
      <c r="F23" s="214"/>
      <c r="G23" s="214"/>
    </row>
    <row r="24" spans="1:7" ht="18">
      <c r="A24" s="209"/>
      <c r="B24" s="213"/>
      <c r="C24" s="209"/>
      <c r="D24" s="213"/>
      <c r="E24" s="214"/>
      <c r="F24" s="214"/>
      <c r="G24" s="214"/>
    </row>
    <row r="25" spans="1:7" ht="18">
      <c r="A25" s="209"/>
      <c r="B25" s="213"/>
      <c r="C25" s="209"/>
      <c r="D25" s="213"/>
      <c r="E25" s="214"/>
      <c r="F25" s="214"/>
      <c r="G25" s="214"/>
    </row>
    <row r="26" spans="1:7" ht="18">
      <c r="A26" s="209"/>
      <c r="B26" s="213"/>
      <c r="C26" s="209"/>
      <c r="D26" s="213"/>
      <c r="E26" s="214"/>
      <c r="F26" s="214"/>
      <c r="G26" s="214"/>
    </row>
  </sheetData>
  <sheetProtection selectLockedCells="1" selectUnlockedCells="1"/>
  <printOptions/>
  <pageMargins left="0.7479166666666667" right="0.7479166666666667" top="0.39375" bottom="0.9840277777777777" header="0.5118055555555555" footer="0.5118055555555555"/>
  <pageSetup horizontalDpi="300" verticalDpi="3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Blad13"/>
  <dimension ref="A1:E26"/>
  <sheetViews>
    <sheetView zoomScaleSheetLayoutView="115" zoomScalePageLayoutView="0" workbookViewId="0" topLeftCell="A1">
      <selection activeCell="F12" sqref="F12"/>
    </sheetView>
  </sheetViews>
  <sheetFormatPr defaultColWidth="9.140625" defaultRowHeight="12.75"/>
  <cols>
    <col min="1" max="1" width="33.7109375" style="0" customWidth="1"/>
    <col min="4" max="4" width="18.140625" style="0" customWidth="1"/>
  </cols>
  <sheetData>
    <row r="1" spans="1:4" ht="20.25">
      <c r="A1" s="193" t="str">
        <f>INDEX(wh!$B$2:wh!$N$21,$B$2,1)</f>
        <v>3000 steeplechase</v>
      </c>
      <c r="B1" s="194"/>
      <c r="D1" s="217" t="s">
        <v>169</v>
      </c>
    </row>
    <row r="2" spans="2:5" ht="20.25">
      <c r="B2">
        <v>10</v>
      </c>
      <c r="C2">
        <v>1</v>
      </c>
      <c r="D2" s="216" t="s">
        <v>345</v>
      </c>
      <c r="E2" s="178" t="s">
        <v>112</v>
      </c>
    </row>
    <row r="3" spans="1:5" ht="20.25">
      <c r="A3" s="209" t="str">
        <f>'Dag 2 20 kamp'!A3</f>
        <v>Joni van Loon</v>
      </c>
      <c r="B3" s="212" t="str">
        <f>'Dag 1 20 kamp'!BH3</f>
        <v>91,4 cm</v>
      </c>
      <c r="C3" s="209">
        <f>'Dag 2 20 kamp'!B3</f>
        <v>9</v>
      </c>
      <c r="D3" s="296"/>
      <c r="E3" s="286"/>
    </row>
    <row r="4" spans="1:5" ht="20.25">
      <c r="A4" s="209" t="str">
        <f>'Dag 2 20 kamp'!A4</f>
        <v>Siddhi Imming</v>
      </c>
      <c r="B4" s="212" t="str">
        <f>'Dag 1 20 kamp'!BH4</f>
        <v>91,4 cm</v>
      </c>
      <c r="C4" s="209">
        <f>'Dag 2 20 kamp'!B4</f>
        <v>8</v>
      </c>
      <c r="D4" s="296">
        <v>16</v>
      </c>
      <c r="E4" s="286">
        <v>58.43</v>
      </c>
    </row>
    <row r="5" spans="1:5" ht="20.25">
      <c r="A5" s="209" t="str">
        <f>'Dag 2 20 kamp'!A5</f>
        <v>Cedric Bouele</v>
      </c>
      <c r="B5" s="212" t="str">
        <f>'Dag 1 20 kamp'!BH5</f>
        <v>91,4 cm</v>
      </c>
      <c r="C5" s="209">
        <f>'Dag 2 20 kamp'!B5</f>
        <v>7</v>
      </c>
      <c r="D5" s="296">
        <v>12</v>
      </c>
      <c r="E5" s="286">
        <v>45.3</v>
      </c>
    </row>
    <row r="6" spans="1:5" ht="20.25">
      <c r="A6" s="209" t="str">
        <f>'Dag 2 20 kamp'!A6</f>
        <v>Wim Threels </v>
      </c>
      <c r="B6" s="212" t="str">
        <f>'Dag 1 20 kamp'!BH6</f>
        <v>76,2 cm</v>
      </c>
      <c r="C6" s="209">
        <f>'Dag 2 20 kamp'!B6</f>
        <v>6</v>
      </c>
      <c r="D6" s="296">
        <v>13</v>
      </c>
      <c r="E6" s="286">
        <v>16.74</v>
      </c>
    </row>
    <row r="7" spans="1:5" ht="20.25">
      <c r="A7" s="209" t="str">
        <f>'Dag 2 20 kamp'!A7</f>
        <v>Thomas Collinet</v>
      </c>
      <c r="B7" s="212" t="str">
        <f>'Dag 1 20 kamp'!BH7</f>
        <v>91,4 cm</v>
      </c>
      <c r="C7" s="209">
        <f>'Dag 2 20 kamp'!B7</f>
        <v>5</v>
      </c>
      <c r="D7" s="296">
        <v>12</v>
      </c>
      <c r="E7" s="286">
        <v>9.29</v>
      </c>
    </row>
    <row r="8" spans="1:5" ht="20.25">
      <c r="A8" s="209" t="str">
        <f>'Dag 2 20 kamp'!A8</f>
        <v>Reinhardt Engert</v>
      </c>
      <c r="B8" s="212" t="str">
        <f>'Dag 1 20 kamp'!BH8</f>
        <v>76,2 cm</v>
      </c>
      <c r="C8" s="209">
        <f>'Dag 2 20 kamp'!B8</f>
        <v>4</v>
      </c>
      <c r="D8" s="296">
        <v>14</v>
      </c>
      <c r="E8" s="286">
        <v>2.01</v>
      </c>
    </row>
    <row r="9" spans="1:5" ht="20.25">
      <c r="A9" s="209" t="str">
        <f>'Dag 2 20 kamp'!A9</f>
        <v>Herman van der Velden</v>
      </c>
      <c r="B9" s="212" t="str">
        <f>'Dag 1 20 kamp'!BH9</f>
        <v>91,4 cm</v>
      </c>
      <c r="C9" s="209">
        <f>'Dag 2 20 kamp'!B9</f>
        <v>3</v>
      </c>
      <c r="D9" s="296"/>
      <c r="E9" s="286"/>
    </row>
    <row r="10" spans="1:5" ht="20.25">
      <c r="A10" s="209" t="str">
        <f>'Dag 2 20 kamp'!A10</f>
        <v>Sijmen Liefting</v>
      </c>
      <c r="B10" s="212" t="str">
        <f>'Dag 1 20 kamp'!BH10</f>
        <v>91,4 cm</v>
      </c>
      <c r="C10" s="209">
        <f>'Dag 2 20 kamp'!B10</f>
        <v>2</v>
      </c>
      <c r="D10" s="296">
        <v>14</v>
      </c>
      <c r="E10" s="286">
        <v>0.41</v>
      </c>
    </row>
    <row r="11" spans="1:5" ht="20.25">
      <c r="A11" s="209" t="str">
        <f>'Dag 1 20 kamp'!$A$23</f>
        <v>Bonnie Liefting </v>
      </c>
      <c r="B11" s="212" t="str">
        <f>'Dag 1 20 kamp'!BH23</f>
        <v>76,2 cm</v>
      </c>
      <c r="C11" s="209">
        <f>'Dag 2 20 kamp'!B23</f>
        <v>1</v>
      </c>
      <c r="D11" s="296">
        <v>16</v>
      </c>
      <c r="E11" s="286">
        <v>26.63</v>
      </c>
    </row>
    <row r="12" spans="1:5" ht="20.25">
      <c r="A12" s="209"/>
      <c r="B12" s="264"/>
      <c r="C12" s="209"/>
      <c r="D12" s="181"/>
      <c r="E12" s="214"/>
    </row>
    <row r="13" spans="1:5" ht="20.25">
      <c r="A13" s="209"/>
      <c r="B13" s="264"/>
      <c r="C13" s="209"/>
      <c r="D13" s="181"/>
      <c r="E13" s="214"/>
    </row>
    <row r="14" spans="1:5" ht="20.25">
      <c r="A14" s="209"/>
      <c r="B14" s="264"/>
      <c r="C14" s="209"/>
      <c r="D14" s="181"/>
      <c r="E14" s="214"/>
    </row>
    <row r="15" spans="1:5" ht="20.25">
      <c r="A15" s="209"/>
      <c r="B15" s="264"/>
      <c r="C15" s="209"/>
      <c r="D15" s="181"/>
      <c r="E15" s="214"/>
    </row>
    <row r="16" spans="1:5" ht="20.25">
      <c r="A16" s="209"/>
      <c r="B16" s="264"/>
      <c r="C16" s="209"/>
      <c r="D16" s="181"/>
      <c r="E16" s="214"/>
    </row>
    <row r="17" spans="1:5" ht="20.25">
      <c r="A17" s="209"/>
      <c r="B17" s="264"/>
      <c r="C17" s="209"/>
      <c r="D17" s="181"/>
      <c r="E17" s="214"/>
    </row>
    <row r="18" spans="1:5" ht="20.25">
      <c r="A18" s="209"/>
      <c r="B18" s="264"/>
      <c r="C18" s="209"/>
      <c r="D18" s="181"/>
      <c r="E18" s="214"/>
    </row>
    <row r="19" spans="1:5" ht="20.25">
      <c r="A19" s="215"/>
      <c r="B19" s="215"/>
      <c r="C19" s="215"/>
      <c r="D19" s="181"/>
      <c r="E19" s="214"/>
    </row>
    <row r="20" spans="1:5" ht="20.25">
      <c r="A20" s="209"/>
      <c r="B20" s="264"/>
      <c r="C20" s="209"/>
      <c r="D20" s="181"/>
      <c r="E20" s="214"/>
    </row>
    <row r="21" spans="1:5" ht="20.25">
      <c r="A21" s="209"/>
      <c r="B21" s="264"/>
      <c r="C21" s="209"/>
      <c r="D21" s="181"/>
      <c r="E21" s="214"/>
    </row>
    <row r="22" spans="1:5" ht="20.25">
      <c r="A22" s="209"/>
      <c r="B22" s="264"/>
      <c r="C22" s="209"/>
      <c r="D22" s="181"/>
      <c r="E22" s="214"/>
    </row>
    <row r="23" spans="1:5" ht="20.25">
      <c r="A23" s="209"/>
      <c r="B23" s="264"/>
      <c r="C23" s="209"/>
      <c r="D23" s="181"/>
      <c r="E23" s="214"/>
    </row>
    <row r="24" spans="1:5" ht="20.25">
      <c r="A24" s="209"/>
      <c r="B24" s="213"/>
      <c r="C24" s="209"/>
      <c r="D24" s="181"/>
      <c r="E24" s="214"/>
    </row>
    <row r="25" spans="1:5" ht="20.25">
      <c r="A25" s="209"/>
      <c r="B25" s="213"/>
      <c r="C25" s="209"/>
      <c r="D25" s="181"/>
      <c r="E25" s="214"/>
    </row>
    <row r="26" spans="1:5" ht="20.25">
      <c r="A26" s="209"/>
      <c r="B26" s="213"/>
      <c r="C26" s="209"/>
      <c r="D26" s="181"/>
      <c r="E26" s="214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scale="10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9">
    <pageSetUpPr fitToPage="1"/>
  </sheetPr>
  <dimension ref="A1:H80"/>
  <sheetViews>
    <sheetView zoomScale="80" zoomScaleNormal="80" zoomScalePageLayoutView="0" workbookViewId="0" topLeftCell="A1">
      <selection activeCell="E6" sqref="E6"/>
    </sheetView>
  </sheetViews>
  <sheetFormatPr defaultColWidth="9.140625" defaultRowHeight="12.75"/>
  <cols>
    <col min="1" max="1" width="35.7109375" style="0" customWidth="1"/>
    <col min="2" max="2" width="9.7109375" style="184" customWidth="1"/>
    <col min="3" max="3" width="12.8515625" style="176" customWidth="1"/>
    <col min="4" max="4" width="12.28125" style="0" customWidth="1"/>
    <col min="5" max="5" width="22.57421875" style="0" customWidth="1"/>
    <col min="6" max="6" width="6.57421875" style="0" customWidth="1"/>
    <col min="7" max="7" width="5.00390625" style="0" customWidth="1"/>
    <col min="8" max="9" width="6.57421875" style="0" customWidth="1"/>
    <col min="10" max="10" width="4.00390625" style="0" customWidth="1"/>
    <col min="11" max="11" width="6.00390625" style="0" customWidth="1"/>
    <col min="12" max="12" width="4.00390625" style="0" customWidth="1"/>
    <col min="15" max="15" width="6.28125" style="0" customWidth="1"/>
    <col min="16" max="16" width="5.57421875" style="0" customWidth="1"/>
  </cols>
  <sheetData>
    <row r="1" spans="1:5" ht="25.5">
      <c r="A1" s="174" t="s">
        <v>166</v>
      </c>
      <c r="B1" s="175" t="str">
        <f>INDEX(wh!$B$2:wh!$N$23,$D$2,1)</f>
        <v>110 meter horden</v>
      </c>
      <c r="D1" s="177"/>
      <c r="E1" s="175"/>
    </row>
    <row r="2" spans="1:5" ht="25.5">
      <c r="A2" s="174"/>
      <c r="B2" s="175"/>
      <c r="D2" s="177">
        <v>11</v>
      </c>
      <c r="E2" s="177">
        <v>1</v>
      </c>
    </row>
    <row r="3" spans="1:5" ht="20.25">
      <c r="A3" s="178" t="s">
        <v>96</v>
      </c>
      <c r="B3" s="179" t="s">
        <v>167</v>
      </c>
      <c r="C3" s="180" t="s">
        <v>168</v>
      </c>
      <c r="D3" s="178"/>
      <c r="E3" s="181" t="s">
        <v>169</v>
      </c>
    </row>
    <row r="4" spans="1:8" ht="20.25">
      <c r="A4" s="182" t="str">
        <f>'Dag 1 20 kamp'!A6</f>
        <v>Wim Threels </v>
      </c>
      <c r="B4" s="182">
        <f>'Dag 1 20 kamp'!B6</f>
        <v>6</v>
      </c>
      <c r="C4" s="180" t="s">
        <v>170</v>
      </c>
      <c r="D4" s="289" t="str">
        <f>'Dag 1 20 kamp'!BI6</f>
        <v>84 cm</v>
      </c>
      <c r="E4" s="296">
        <v>20.46</v>
      </c>
      <c r="H4" s="19"/>
    </row>
    <row r="5" spans="1:8" ht="20.25">
      <c r="A5" s="263" t="str">
        <f>'Dag 1 20 kamp'!A7</f>
        <v>Thomas Collinet</v>
      </c>
      <c r="B5" s="263">
        <f>'Dag 1 20 kamp'!B7</f>
        <v>5</v>
      </c>
      <c r="C5" s="180" t="s">
        <v>172</v>
      </c>
      <c r="D5" s="290" t="str">
        <f>'Dag 1 20 kamp'!BI7</f>
        <v>99,1 cm</v>
      </c>
      <c r="E5" s="296">
        <v>22.22</v>
      </c>
      <c r="H5" s="19"/>
    </row>
    <row r="6" spans="1:8" ht="20.25">
      <c r="A6" s="263" t="str">
        <f>'Dag 1 20 kamp'!A8</f>
        <v>Reinhardt Engert</v>
      </c>
      <c r="B6" s="263">
        <f>'Dag 1 20 kamp'!B8</f>
        <v>4</v>
      </c>
      <c r="C6" s="180" t="s">
        <v>173</v>
      </c>
      <c r="D6" s="290" t="str">
        <f>'Dag 1 20 kamp'!BI8</f>
        <v>84 cm</v>
      </c>
      <c r="E6" s="296">
        <v>36.2</v>
      </c>
      <c r="H6" s="19"/>
    </row>
    <row r="7" spans="1:8" ht="20.25">
      <c r="A7" s="263" t="str">
        <f>'Dag 1 20 kamp'!A9</f>
        <v>Herman van der Velden</v>
      </c>
      <c r="B7" s="263">
        <f>'Dag 1 20 kamp'!B9</f>
        <v>3</v>
      </c>
      <c r="C7" s="180" t="s">
        <v>175</v>
      </c>
      <c r="D7" s="290" t="str">
        <f>'Dag 1 20 kamp'!BI9</f>
        <v>91,4 cm</v>
      </c>
      <c r="E7" s="296"/>
      <c r="H7" s="19"/>
    </row>
    <row r="8" spans="1:8" ht="20.25">
      <c r="A8" s="263" t="str">
        <f>'Dag 1 20 kamp'!A23</f>
        <v>Bonnie Liefting </v>
      </c>
      <c r="B8" s="263">
        <f>'Dag 1 20 kamp'!B23</f>
        <v>1</v>
      </c>
      <c r="C8" s="180" t="s">
        <v>176</v>
      </c>
      <c r="D8" s="290" t="str">
        <f>'Dag 1 20 kamp'!BI23</f>
        <v>84 cm</v>
      </c>
      <c r="E8" s="296">
        <v>21.49</v>
      </c>
      <c r="H8" s="19"/>
    </row>
    <row r="9" spans="1:8" ht="20.25">
      <c r="A9" s="182"/>
      <c r="B9" s="182"/>
      <c r="C9" s="180" t="s">
        <v>177</v>
      </c>
      <c r="D9" s="291"/>
      <c r="E9" s="181"/>
      <c r="H9" s="19"/>
    </row>
    <row r="10" spans="1:8" ht="20.25">
      <c r="A10" s="182"/>
      <c r="B10" s="183"/>
      <c r="C10" s="180"/>
      <c r="D10" s="3"/>
      <c r="E10" s="181"/>
      <c r="F10" s="171"/>
      <c r="H10" s="19"/>
    </row>
    <row r="11" spans="1:5" ht="20.25">
      <c r="A11" s="178" t="s">
        <v>96</v>
      </c>
      <c r="B11" s="179" t="s">
        <v>167</v>
      </c>
      <c r="C11" s="180" t="s">
        <v>168</v>
      </c>
      <c r="D11" s="3"/>
      <c r="E11" s="181" t="s">
        <v>169</v>
      </c>
    </row>
    <row r="12" spans="1:8" ht="20.25">
      <c r="A12" s="182" t="str">
        <f>'Dag 1 20 kamp'!A3</f>
        <v>Joni van Loon</v>
      </c>
      <c r="B12" s="182">
        <f>'Dag 1 20 kamp'!B3</f>
        <v>9</v>
      </c>
      <c r="C12" s="180" t="s">
        <v>178</v>
      </c>
      <c r="D12" s="289" t="str">
        <f>'Dag 1 20 kamp'!BI3</f>
        <v>106,7 cm</v>
      </c>
      <c r="E12" s="296">
        <v>19.88</v>
      </c>
      <c r="F12" s="172"/>
      <c r="H12" s="19"/>
    </row>
    <row r="13" spans="1:8" ht="20.25">
      <c r="A13" s="182" t="str">
        <f>'Dag 1 20 kamp'!A4</f>
        <v>Siddhi Imming</v>
      </c>
      <c r="B13" s="182">
        <f>'Dag 1 20 kamp'!B4</f>
        <v>8</v>
      </c>
      <c r="C13" s="180" t="s">
        <v>180</v>
      </c>
      <c r="D13" s="289" t="str">
        <f>'Dag 1 20 kamp'!BI4</f>
        <v>106,7 cm</v>
      </c>
      <c r="E13" s="296">
        <v>24.37</v>
      </c>
      <c r="F13" s="172"/>
      <c r="H13" s="19"/>
    </row>
    <row r="14" spans="1:8" ht="20.25">
      <c r="A14" s="182" t="str">
        <f>'Dag 1 20 kamp'!A5</f>
        <v>Cedric Bouele</v>
      </c>
      <c r="B14" s="182">
        <f>'Dag 1 20 kamp'!B5</f>
        <v>7</v>
      </c>
      <c r="C14" s="180" t="s">
        <v>181</v>
      </c>
      <c r="D14" s="289" t="str">
        <f>'Dag 1 20 kamp'!BI5</f>
        <v>106,7 cm</v>
      </c>
      <c r="E14" s="296">
        <v>21.07</v>
      </c>
      <c r="H14" s="19"/>
    </row>
    <row r="15" spans="1:8" ht="20.25">
      <c r="A15" s="182" t="str">
        <f>'Dag 1 20 kamp'!$A$10</f>
        <v>Sijmen Liefting</v>
      </c>
      <c r="B15" s="182">
        <f>'Dag 1 20 kamp'!B10</f>
        <v>2</v>
      </c>
      <c r="C15" s="180" t="s">
        <v>182</v>
      </c>
      <c r="D15" s="289" t="str">
        <f>'Dag 1 20 kamp'!BI10</f>
        <v>106,7 cm</v>
      </c>
      <c r="E15" s="296">
        <v>19.87</v>
      </c>
      <c r="H15" s="19"/>
    </row>
    <row r="16" spans="1:8" ht="20.25">
      <c r="A16" s="182"/>
      <c r="B16" s="182"/>
      <c r="C16" s="180" t="s">
        <v>183</v>
      </c>
      <c r="D16" s="186"/>
      <c r="E16" s="181"/>
      <c r="H16" s="19"/>
    </row>
    <row r="17" spans="1:8" ht="20.25">
      <c r="A17" s="182"/>
      <c r="B17" s="182"/>
      <c r="C17" s="180" t="s">
        <v>184</v>
      </c>
      <c r="D17" s="186"/>
      <c r="E17" s="181"/>
      <c r="H17" s="19"/>
    </row>
    <row r="18" spans="1:8" ht="20.25">
      <c r="A18" s="182"/>
      <c r="B18" s="183"/>
      <c r="C18" s="180"/>
      <c r="D18" s="178"/>
      <c r="E18" s="181"/>
      <c r="H18" s="19"/>
    </row>
    <row r="19" spans="1:5" ht="20.25">
      <c r="A19" s="178" t="s">
        <v>96</v>
      </c>
      <c r="B19" s="179" t="s">
        <v>167</v>
      </c>
      <c r="C19" s="180" t="s">
        <v>168</v>
      </c>
      <c r="D19" s="178"/>
      <c r="E19" s="181" t="s">
        <v>169</v>
      </c>
    </row>
    <row r="20" spans="1:8" ht="20.25">
      <c r="A20" s="182"/>
      <c r="B20" s="182"/>
      <c r="C20" s="180" t="s">
        <v>185</v>
      </c>
      <c r="D20" s="186"/>
      <c r="E20" s="181"/>
      <c r="H20" s="19"/>
    </row>
    <row r="21" spans="3:8" ht="20.25">
      <c r="C21" s="180" t="s">
        <v>186</v>
      </c>
      <c r="D21" s="186"/>
      <c r="E21" s="181"/>
      <c r="H21" s="19"/>
    </row>
    <row r="22" spans="1:8" ht="20.25">
      <c r="A22" s="182"/>
      <c r="B22" s="182"/>
      <c r="C22" s="180" t="s">
        <v>187</v>
      </c>
      <c r="D22" s="186"/>
      <c r="E22" s="181"/>
      <c r="H22" s="19"/>
    </row>
    <row r="23" spans="3:8" ht="20.25">
      <c r="C23" s="180" t="s">
        <v>188</v>
      </c>
      <c r="D23" s="186"/>
      <c r="E23" s="181"/>
      <c r="H23" s="19"/>
    </row>
    <row r="24" spans="1:8" ht="20.25">
      <c r="A24" s="182"/>
      <c r="B24" s="182"/>
      <c r="C24" s="180" t="s">
        <v>189</v>
      </c>
      <c r="D24" s="186"/>
      <c r="E24" s="181"/>
      <c r="H24" s="19"/>
    </row>
    <row r="25" spans="1:8" ht="20.25">
      <c r="A25" s="182"/>
      <c r="B25" s="182"/>
      <c r="C25" s="180" t="s">
        <v>190</v>
      </c>
      <c r="D25" s="186"/>
      <c r="E25" s="181"/>
      <c r="H25" s="19"/>
    </row>
    <row r="26" spans="1:5" ht="20.25">
      <c r="A26" s="182"/>
      <c r="B26" s="182"/>
      <c r="C26"/>
      <c r="D26" s="178"/>
      <c r="E26" s="181"/>
    </row>
    <row r="27" spans="1:5" ht="20.25">
      <c r="A27" s="178" t="s">
        <v>96</v>
      </c>
      <c r="B27" s="179" t="s">
        <v>167</v>
      </c>
      <c r="C27" s="180" t="s">
        <v>168</v>
      </c>
      <c r="D27" s="178"/>
      <c r="E27" s="181" t="s">
        <v>169</v>
      </c>
    </row>
    <row r="28" spans="1:5" ht="20.25">
      <c r="A28" s="182"/>
      <c r="B28" s="182"/>
      <c r="C28" s="180" t="s">
        <v>191</v>
      </c>
      <c r="D28" s="186"/>
      <c r="E28" s="181"/>
    </row>
    <row r="29" spans="1:5" ht="20.25">
      <c r="A29" s="182"/>
      <c r="B29" s="182"/>
      <c r="C29" s="180" t="s">
        <v>193</v>
      </c>
      <c r="D29" s="186"/>
      <c r="E29" s="181"/>
    </row>
    <row r="30" spans="1:5" ht="20.25">
      <c r="A30" s="178"/>
      <c r="B30" s="179"/>
      <c r="C30" s="180" t="s">
        <v>194</v>
      </c>
      <c r="D30" s="186"/>
      <c r="E30" s="181"/>
    </row>
    <row r="31" spans="1:5" ht="20.25">
      <c r="A31" s="178"/>
      <c r="B31" s="179"/>
      <c r="C31" s="180" t="s">
        <v>195</v>
      </c>
      <c r="D31" s="186"/>
      <c r="E31" s="181"/>
    </row>
    <row r="32" spans="1:5" ht="20.25">
      <c r="A32" s="182"/>
      <c r="B32" s="182"/>
      <c r="C32" s="180" t="s">
        <v>196</v>
      </c>
      <c r="D32" s="186"/>
      <c r="E32" s="181"/>
    </row>
    <row r="33" spans="1:5" ht="20.25">
      <c r="A33" s="182"/>
      <c r="B33" s="182"/>
      <c r="C33" s="180" t="s">
        <v>197</v>
      </c>
      <c r="D33" s="186"/>
      <c r="E33" s="181"/>
    </row>
    <row r="48" spans="1:5" ht="25.5">
      <c r="A48" s="174"/>
      <c r="B48" s="175"/>
      <c r="D48" s="177"/>
      <c r="E48" s="175"/>
    </row>
    <row r="49" spans="1:5" ht="25.5">
      <c r="A49" s="174"/>
      <c r="B49" s="175"/>
      <c r="D49" s="177"/>
      <c r="E49" s="177"/>
    </row>
    <row r="50" spans="1:5" ht="20.25">
      <c r="A50" s="178"/>
      <c r="B50" s="179"/>
      <c r="C50" s="180"/>
      <c r="D50" s="178"/>
      <c r="E50" s="187"/>
    </row>
    <row r="51" spans="1:5" ht="20.25">
      <c r="A51" s="182"/>
      <c r="B51" s="182"/>
      <c r="C51" s="180"/>
      <c r="D51" s="186"/>
      <c r="E51" s="187"/>
    </row>
    <row r="52" spans="1:5" ht="20.25">
      <c r="A52" s="182"/>
      <c r="B52" s="182"/>
      <c r="C52" s="180"/>
      <c r="D52" s="186"/>
      <c r="E52" s="187"/>
    </row>
    <row r="53" spans="1:5" ht="20.25">
      <c r="A53" s="182"/>
      <c r="B53" s="182"/>
      <c r="C53" s="180"/>
      <c r="D53" s="186"/>
      <c r="E53" s="187"/>
    </row>
    <row r="54" spans="1:5" ht="20.25">
      <c r="A54" s="182"/>
      <c r="B54" s="182"/>
      <c r="C54" s="180"/>
      <c r="D54" s="186"/>
      <c r="E54" s="187"/>
    </row>
    <row r="55" spans="1:5" ht="20.25">
      <c r="A55" s="182"/>
      <c r="B55" s="182"/>
      <c r="C55" s="180"/>
      <c r="D55" s="186"/>
      <c r="E55" s="187"/>
    </row>
    <row r="56" spans="1:5" ht="20.25">
      <c r="A56" s="182"/>
      <c r="B56" s="182"/>
      <c r="C56" s="180"/>
      <c r="D56" s="186"/>
      <c r="E56" s="187"/>
    </row>
    <row r="57" spans="1:5" ht="20.25">
      <c r="A57" s="182"/>
      <c r="B57" s="183"/>
      <c r="C57" s="180"/>
      <c r="D57" s="178"/>
      <c r="E57" s="187"/>
    </row>
    <row r="58" spans="1:5" ht="20.25">
      <c r="A58" s="178"/>
      <c r="B58" s="179"/>
      <c r="C58" s="180"/>
      <c r="D58" s="178"/>
      <c r="E58" s="187"/>
    </row>
    <row r="59" spans="1:5" ht="20.25">
      <c r="A59" s="182"/>
      <c r="B59" s="182"/>
      <c r="C59" s="180"/>
      <c r="D59" s="186"/>
      <c r="E59" s="187"/>
    </row>
    <row r="60" spans="1:5" ht="20.25">
      <c r="A60" s="182"/>
      <c r="B60" s="182"/>
      <c r="C60" s="180"/>
      <c r="D60" s="186"/>
      <c r="E60" s="187"/>
    </row>
    <row r="61" spans="1:5" ht="20.25">
      <c r="A61" s="182"/>
      <c r="B61" s="182"/>
      <c r="C61" s="180"/>
      <c r="D61" s="186"/>
      <c r="E61" s="187"/>
    </row>
    <row r="62" spans="1:5" ht="20.25">
      <c r="A62" s="182"/>
      <c r="B62" s="182"/>
      <c r="C62" s="180"/>
      <c r="D62" s="186"/>
      <c r="E62" s="187"/>
    </row>
    <row r="63" spans="1:5" ht="20.25">
      <c r="A63" s="182"/>
      <c r="B63" s="182"/>
      <c r="C63" s="180"/>
      <c r="D63" s="186"/>
      <c r="E63" s="187"/>
    </row>
    <row r="64" spans="1:5" ht="20.25">
      <c r="A64" s="182"/>
      <c r="B64" s="182"/>
      <c r="C64" s="180"/>
      <c r="D64" s="186"/>
      <c r="E64" s="187"/>
    </row>
    <row r="65" spans="1:5" ht="20.25">
      <c r="A65" s="182"/>
      <c r="B65" s="183"/>
      <c r="C65" s="180"/>
      <c r="D65" s="178"/>
      <c r="E65" s="187"/>
    </row>
    <row r="66" spans="1:6" ht="20.25">
      <c r="A66" s="187"/>
      <c r="B66" s="188"/>
      <c r="C66" s="189"/>
      <c r="D66" s="187"/>
      <c r="E66" s="187"/>
      <c r="F66" s="1"/>
    </row>
    <row r="67" spans="1:6" ht="20.25">
      <c r="A67" s="190"/>
      <c r="B67" s="190"/>
      <c r="C67" s="189"/>
      <c r="D67" s="191"/>
      <c r="E67" s="187"/>
      <c r="F67" s="1"/>
    </row>
    <row r="68" spans="1:6" ht="20.25">
      <c r="A68" s="190"/>
      <c r="B68" s="190"/>
      <c r="C68" s="189"/>
      <c r="D68" s="191"/>
      <c r="E68" s="187"/>
      <c r="F68" s="1"/>
    </row>
    <row r="69" spans="1:6" ht="20.25">
      <c r="A69" s="190"/>
      <c r="B69" s="190"/>
      <c r="C69" s="189"/>
      <c r="D69" s="191"/>
      <c r="E69" s="187"/>
      <c r="F69" s="1"/>
    </row>
    <row r="70" spans="1:6" ht="20.25">
      <c r="A70" s="190"/>
      <c r="B70" s="190"/>
      <c r="C70" s="189"/>
      <c r="D70" s="191"/>
      <c r="E70" s="187"/>
      <c r="F70" s="1"/>
    </row>
    <row r="71" spans="1:6" ht="20.25">
      <c r="A71" s="190"/>
      <c r="B71" s="190"/>
      <c r="C71" s="189"/>
      <c r="D71" s="191"/>
      <c r="E71" s="187"/>
      <c r="F71" s="1"/>
    </row>
    <row r="72" spans="1:6" ht="20.25">
      <c r="A72" s="190"/>
      <c r="B72" s="190"/>
      <c r="C72" s="189"/>
      <c r="D72" s="191"/>
      <c r="E72" s="187"/>
      <c r="F72" s="1"/>
    </row>
    <row r="73" spans="1:6" ht="20.25">
      <c r="A73" s="190"/>
      <c r="B73" s="192"/>
      <c r="C73" s="189"/>
      <c r="D73" s="187"/>
      <c r="E73" s="187"/>
      <c r="F73" s="1"/>
    </row>
    <row r="74" spans="1:6" ht="20.25">
      <c r="A74" s="187"/>
      <c r="B74" s="188"/>
      <c r="C74" s="189"/>
      <c r="D74" s="187"/>
      <c r="E74" s="187"/>
      <c r="F74" s="1"/>
    </row>
    <row r="75" spans="1:6" ht="20.25">
      <c r="A75" s="190"/>
      <c r="B75" s="190"/>
      <c r="C75" s="189"/>
      <c r="D75" s="191"/>
      <c r="E75" s="187"/>
      <c r="F75" s="1"/>
    </row>
    <row r="76" spans="1:6" ht="20.25">
      <c r="A76" s="190"/>
      <c r="B76" s="190"/>
      <c r="C76" s="189"/>
      <c r="D76" s="191"/>
      <c r="E76" s="187"/>
      <c r="F76" s="1"/>
    </row>
    <row r="77" spans="1:6" ht="20.25">
      <c r="A77" s="190"/>
      <c r="B77" s="190"/>
      <c r="C77" s="189"/>
      <c r="D77" s="191"/>
      <c r="E77" s="187"/>
      <c r="F77" s="1"/>
    </row>
    <row r="78" spans="1:6" ht="20.25">
      <c r="A78" s="190"/>
      <c r="B78" s="190"/>
      <c r="C78" s="189"/>
      <c r="D78" s="191"/>
      <c r="E78" s="187"/>
      <c r="F78" s="1"/>
    </row>
    <row r="79" spans="1:6" ht="20.25">
      <c r="A79" s="190"/>
      <c r="B79" s="190"/>
      <c r="C79" s="189"/>
      <c r="D79" s="191"/>
      <c r="E79" s="187"/>
      <c r="F79" s="1"/>
    </row>
    <row r="80" spans="1:6" ht="20.25">
      <c r="A80" s="190"/>
      <c r="B80" s="190"/>
      <c r="C80" s="189"/>
      <c r="D80" s="191"/>
      <c r="E80" s="187"/>
      <c r="F80" s="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scale="9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/>
  <dimension ref="A1:G26"/>
  <sheetViews>
    <sheetView zoomScalePageLayoutView="0" workbookViewId="0" topLeftCell="A1">
      <selection activeCell="I24" sqref="I24"/>
    </sheetView>
  </sheetViews>
  <sheetFormatPr defaultColWidth="9.140625" defaultRowHeight="12.75"/>
  <cols>
    <col min="1" max="1" width="33.00390625" style="0" customWidth="1"/>
    <col min="2" max="2" width="13.00390625" style="0" customWidth="1"/>
    <col min="3" max="3" width="12.140625" style="0" customWidth="1"/>
    <col min="4" max="6" width="13.57421875" style="0" customWidth="1"/>
    <col min="7" max="7" width="17.28125" style="0" customWidth="1"/>
  </cols>
  <sheetData>
    <row r="1" spans="1:7" ht="18">
      <c r="A1" s="193" t="str">
        <f>INDEX(wh!$B$2:wh!$N$21,$B$2,1)</f>
        <v>discuswerpen</v>
      </c>
      <c r="B1" s="194"/>
      <c r="D1" s="210" t="s">
        <v>201</v>
      </c>
      <c r="E1" s="210" t="s">
        <v>202</v>
      </c>
      <c r="F1" s="210" t="s">
        <v>203</v>
      </c>
      <c r="G1" s="211" t="s">
        <v>204</v>
      </c>
    </row>
    <row r="2" spans="2:3" ht="12.75">
      <c r="B2">
        <v>12</v>
      </c>
      <c r="C2">
        <v>1</v>
      </c>
    </row>
    <row r="3" spans="1:7" ht="18">
      <c r="A3" s="209" t="str">
        <f>'Lijst ver 20 i'!A3</f>
        <v>Joni van Loon</v>
      </c>
      <c r="B3" s="287" t="str">
        <f>'Dag 1 20 kamp'!BJ3</f>
        <v>2 kg</v>
      </c>
      <c r="C3" s="209">
        <f>'Dag 1 20 kamp'!B3</f>
        <v>9</v>
      </c>
      <c r="D3" s="213" t="s">
        <v>367</v>
      </c>
      <c r="E3" s="214">
        <v>28.15</v>
      </c>
      <c r="F3" s="214" t="s">
        <v>367</v>
      </c>
      <c r="G3" s="286">
        <v>28.15</v>
      </c>
    </row>
    <row r="4" spans="1:7" ht="18">
      <c r="A4" s="209" t="str">
        <f>'Lijst ver 20 i'!A4</f>
        <v>Siddhi Imming</v>
      </c>
      <c r="B4" s="287" t="str">
        <f>'Dag 1 20 kamp'!BJ4</f>
        <v>2 kg</v>
      </c>
      <c r="C4" s="209">
        <f>'Dag 1 20 kamp'!B4</f>
        <v>8</v>
      </c>
      <c r="D4" s="213">
        <v>21.31</v>
      </c>
      <c r="E4" s="214">
        <v>20.78</v>
      </c>
      <c r="F4" s="214">
        <v>20.29</v>
      </c>
      <c r="G4" s="286">
        <v>21.31</v>
      </c>
    </row>
    <row r="5" spans="1:7" ht="18">
      <c r="A5" s="209" t="str">
        <f>'Lijst ver 20 i'!A5</f>
        <v>Cedric Bouele</v>
      </c>
      <c r="B5" s="287" t="str">
        <f>'Dag 1 20 kamp'!BJ5</f>
        <v>2 kg</v>
      </c>
      <c r="C5" s="209">
        <f>'Dag 1 20 kamp'!B5</f>
        <v>7</v>
      </c>
      <c r="D5" s="213" t="s">
        <v>367</v>
      </c>
      <c r="E5" s="214">
        <v>17.12</v>
      </c>
      <c r="F5" s="214">
        <v>20.27</v>
      </c>
      <c r="G5" s="286">
        <v>20.27</v>
      </c>
    </row>
    <row r="6" spans="1:7" ht="18" customHeight="1">
      <c r="A6" s="209" t="str">
        <f>'Lijst ver 20 i'!A6</f>
        <v>Wim Threels </v>
      </c>
      <c r="B6" s="287" t="str">
        <f>'Dag 1 20 kamp'!BJ6</f>
        <v>1 kg</v>
      </c>
      <c r="C6" s="209">
        <f>'Dag 1 20 kamp'!B6</f>
        <v>6</v>
      </c>
      <c r="D6" s="213">
        <v>30.22</v>
      </c>
      <c r="E6" s="214">
        <v>29.67</v>
      </c>
      <c r="F6" s="214" t="s">
        <v>367</v>
      </c>
      <c r="G6" s="286">
        <v>30.22</v>
      </c>
    </row>
    <row r="7" spans="1:7" ht="18">
      <c r="A7" s="209" t="str">
        <f>'Lijst ver 20 i'!A7</f>
        <v>Thomas Collinet</v>
      </c>
      <c r="B7" s="287" t="str">
        <f>'Dag 1 20 kamp'!BJ7</f>
        <v>2 kg</v>
      </c>
      <c r="C7" s="209">
        <f>'Dag 1 20 kamp'!B7</f>
        <v>5</v>
      </c>
      <c r="D7" s="213">
        <v>17.16</v>
      </c>
      <c r="E7" s="214">
        <v>19.64</v>
      </c>
      <c r="F7" s="214">
        <v>21.53</v>
      </c>
      <c r="G7" s="286">
        <v>21.53</v>
      </c>
    </row>
    <row r="8" spans="1:7" ht="18">
      <c r="A8" s="209" t="str">
        <f>'Lijst ver 20 i'!A8</f>
        <v>Reinhardt Engert</v>
      </c>
      <c r="B8" s="287" t="str">
        <f>'Dag 1 20 kamp'!BJ8</f>
        <v>1 kg</v>
      </c>
      <c r="C8" s="209">
        <f>'Dag 1 20 kamp'!B8</f>
        <v>4</v>
      </c>
      <c r="D8" s="213">
        <v>14.17</v>
      </c>
      <c r="E8" s="214">
        <v>14.73</v>
      </c>
      <c r="F8" s="214">
        <v>14.86</v>
      </c>
      <c r="G8" s="286">
        <v>14.86</v>
      </c>
    </row>
    <row r="9" spans="1:7" ht="18">
      <c r="A9" s="209" t="str">
        <f>'Lijst ver 20 i'!A9</f>
        <v>Herman van der Velden</v>
      </c>
      <c r="B9" s="287" t="str">
        <f>'Dag 1 20 kamp'!BJ9</f>
        <v>1,5 kg</v>
      </c>
      <c r="C9" s="209">
        <f>'Dag 1 20 kamp'!B9</f>
        <v>3</v>
      </c>
      <c r="D9" s="213"/>
      <c r="E9" s="214"/>
      <c r="F9" s="214"/>
      <c r="G9" s="286"/>
    </row>
    <row r="10" spans="1:7" ht="18">
      <c r="A10" s="209" t="str">
        <f>'Lijst ver 20 i'!A10</f>
        <v>Sijmen Liefting</v>
      </c>
      <c r="B10" s="287" t="str">
        <f>'Dag 1 20 kamp'!BJ10</f>
        <v>2 kg</v>
      </c>
      <c r="C10" s="209">
        <f>'Dag 1 20 kamp'!B10</f>
        <v>2</v>
      </c>
      <c r="D10" s="213" t="s">
        <v>367</v>
      </c>
      <c r="E10" s="214">
        <v>27.26</v>
      </c>
      <c r="F10" s="214" t="s">
        <v>367</v>
      </c>
      <c r="G10" s="286">
        <v>27.26</v>
      </c>
    </row>
    <row r="11" spans="1:7" ht="18">
      <c r="A11" s="209"/>
      <c r="B11" s="287"/>
      <c r="C11" s="209"/>
      <c r="D11" s="213"/>
      <c r="E11" s="214"/>
      <c r="F11" s="214"/>
      <c r="G11" s="214"/>
    </row>
    <row r="12" spans="1:7" ht="18">
      <c r="A12" s="209"/>
      <c r="B12" s="287"/>
      <c r="C12" s="209"/>
      <c r="D12" s="213"/>
      <c r="E12" s="214"/>
      <c r="F12" s="214"/>
      <c r="G12" s="214"/>
    </row>
    <row r="13" spans="1:7" ht="18">
      <c r="A13" s="209"/>
      <c r="B13" s="287"/>
      <c r="C13" s="209"/>
      <c r="D13" s="213"/>
      <c r="E13" s="214"/>
      <c r="F13" s="214"/>
      <c r="G13" s="214"/>
    </row>
    <row r="14" spans="1:7" ht="18">
      <c r="A14" s="209"/>
      <c r="B14" s="287"/>
      <c r="C14" s="209"/>
      <c r="D14" s="213"/>
      <c r="E14" s="214"/>
      <c r="F14" s="214"/>
      <c r="G14" s="214"/>
    </row>
    <row r="15" spans="1:7" ht="18">
      <c r="A15" s="209"/>
      <c r="B15" s="287"/>
      <c r="C15" s="209"/>
      <c r="D15" s="213"/>
      <c r="E15" s="214"/>
      <c r="F15" s="214"/>
      <c r="G15" s="214"/>
    </row>
    <row r="16" spans="1:7" ht="18">
      <c r="A16" s="209"/>
      <c r="B16" s="287"/>
      <c r="C16" s="209"/>
      <c r="D16" s="213"/>
      <c r="E16" s="214"/>
      <c r="F16" s="214"/>
      <c r="G16" s="214"/>
    </row>
    <row r="17" spans="1:7" ht="18">
      <c r="A17" s="209"/>
      <c r="B17" s="288" t="str">
        <f>IF('Dag 2 20 kamp'!A36=0," ",INDEX(wh!$C$2:$P$21,$B$2,'Dag 2 20 kamp'!$AN36))</f>
        <v> </v>
      </c>
      <c r="C17" s="209"/>
      <c r="D17" s="213"/>
      <c r="E17" s="214"/>
      <c r="F17" s="214"/>
      <c r="G17" s="214"/>
    </row>
    <row r="18" spans="1:7" ht="18">
      <c r="A18" s="209" t="str">
        <f>'Lijst ver 20 i'!A18</f>
        <v>Bonnie Liefting </v>
      </c>
      <c r="B18" s="288" t="str">
        <f>'Dag 1 20 kamp'!BJ23</f>
        <v>1 kg</v>
      </c>
      <c r="C18" s="209">
        <f>'Dag 1 20 kamp'!B23</f>
        <v>1</v>
      </c>
      <c r="D18" s="213">
        <v>14.49</v>
      </c>
      <c r="E18" s="214">
        <v>16.92</v>
      </c>
      <c r="F18" s="214">
        <v>18.83</v>
      </c>
      <c r="G18" s="286">
        <v>18.83</v>
      </c>
    </row>
    <row r="19" spans="1:7" ht="18">
      <c r="A19" s="209"/>
      <c r="B19" s="213"/>
      <c r="C19" s="209"/>
      <c r="D19" s="213"/>
      <c r="E19" s="214"/>
      <c r="F19" s="214"/>
      <c r="G19" s="214"/>
    </row>
    <row r="20" spans="1:7" ht="18">
      <c r="A20" s="209"/>
      <c r="B20" s="212"/>
      <c r="C20" s="209"/>
      <c r="D20" s="213"/>
      <c r="E20" s="214"/>
      <c r="F20" s="214"/>
      <c r="G20" s="214"/>
    </row>
    <row r="21" spans="1:7" ht="18">
      <c r="A21" s="209"/>
      <c r="B21" s="212"/>
      <c r="C21" s="209"/>
      <c r="D21" s="213"/>
      <c r="E21" s="214"/>
      <c r="F21" s="214"/>
      <c r="G21" s="214"/>
    </row>
    <row r="22" spans="1:7" ht="18">
      <c r="A22" s="209"/>
      <c r="B22" s="213"/>
      <c r="C22" s="209"/>
      <c r="D22" s="213"/>
      <c r="E22" s="214"/>
      <c r="F22" s="214"/>
      <c r="G22" s="214"/>
    </row>
    <row r="23" spans="1:7" ht="18">
      <c r="A23" s="209"/>
      <c r="B23" s="213"/>
      <c r="C23" s="209"/>
      <c r="D23" s="213"/>
      <c r="E23" s="214"/>
      <c r="F23" s="214"/>
      <c r="G23" s="214"/>
    </row>
    <row r="24" spans="1:7" ht="18">
      <c r="A24" s="209"/>
      <c r="B24" s="213"/>
      <c r="C24" s="209"/>
      <c r="D24" s="213"/>
      <c r="E24" s="214"/>
      <c r="F24" s="214"/>
      <c r="G24" s="214"/>
    </row>
    <row r="25" spans="1:7" ht="18">
      <c r="A25" s="209"/>
      <c r="B25" s="213"/>
      <c r="C25" s="209"/>
      <c r="D25" s="213"/>
      <c r="E25" s="214"/>
      <c r="F25" s="214"/>
      <c r="G25" s="214"/>
    </row>
    <row r="26" spans="1:7" ht="18">
      <c r="A26" s="209"/>
      <c r="B26" s="213"/>
      <c r="C26" s="209"/>
      <c r="D26" s="213"/>
      <c r="E26" s="214"/>
      <c r="F26" s="214"/>
      <c r="G26" s="214"/>
    </row>
  </sheetData>
  <sheetProtection selectLockedCells="1" selectUnlockedCells="1"/>
  <printOptions/>
  <pageMargins left="0.7479166666666667" right="0.7479166666666667" top="0.39375" bottom="0.9840277777777777" header="0.5118055555555555" footer="0.5118055555555555"/>
  <pageSetup horizontalDpi="300" verticalDpi="3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1">
    <pageSetUpPr fitToPage="1"/>
  </sheetPr>
  <dimension ref="A1:H80"/>
  <sheetViews>
    <sheetView zoomScale="80" zoomScaleNormal="80" zoomScalePageLayoutView="0" workbookViewId="0" topLeftCell="A1">
      <selection activeCell="I16" sqref="I16"/>
    </sheetView>
  </sheetViews>
  <sheetFormatPr defaultColWidth="9.140625" defaultRowHeight="12.75"/>
  <cols>
    <col min="1" max="1" width="35.7109375" style="0" customWidth="1"/>
    <col min="2" max="2" width="9.7109375" style="184" customWidth="1"/>
    <col min="3" max="3" width="12.8515625" style="176" customWidth="1"/>
    <col min="4" max="4" width="12.28125" style="0" customWidth="1"/>
    <col min="5" max="5" width="22.57421875" style="0" customWidth="1"/>
    <col min="6" max="6" width="6.57421875" style="0" customWidth="1"/>
    <col min="7" max="7" width="5.00390625" style="0" customWidth="1"/>
    <col min="8" max="9" width="6.57421875" style="0" customWidth="1"/>
    <col min="10" max="10" width="4.00390625" style="0" customWidth="1"/>
    <col min="11" max="11" width="6.00390625" style="0" customWidth="1"/>
    <col min="12" max="12" width="4.00390625" style="0" customWidth="1"/>
    <col min="15" max="15" width="6.28125" style="0" customWidth="1"/>
    <col min="16" max="16" width="5.57421875" style="0" customWidth="1"/>
  </cols>
  <sheetData>
    <row r="1" spans="1:5" ht="25.5">
      <c r="A1" s="174" t="s">
        <v>166</v>
      </c>
      <c r="B1" s="175" t="str">
        <f>INDEX(wh!$B$2:wh!$N$23,$D$2,1)</f>
        <v>200 meter</v>
      </c>
      <c r="D1" s="177"/>
      <c r="E1" s="175"/>
    </row>
    <row r="2" spans="1:5" ht="25.5">
      <c r="A2" s="174"/>
      <c r="B2" s="175"/>
      <c r="D2" s="177">
        <v>13</v>
      </c>
      <c r="E2" s="177">
        <v>1</v>
      </c>
    </row>
    <row r="3" spans="1:5" ht="20.25">
      <c r="A3" s="178" t="s">
        <v>96</v>
      </c>
      <c r="B3" s="179" t="s">
        <v>167</v>
      </c>
      <c r="C3" s="180" t="s">
        <v>168</v>
      </c>
      <c r="D3" s="178"/>
      <c r="E3" s="181" t="s">
        <v>169</v>
      </c>
    </row>
    <row r="4" spans="1:8" ht="20.25">
      <c r="A4" s="182" t="str">
        <f>'Dag 1 20 kamp'!A6</f>
        <v>Wim Threels </v>
      </c>
      <c r="B4" s="182">
        <f>'Dag 1 20 kamp'!B6</f>
        <v>6</v>
      </c>
      <c r="C4" s="180" t="s">
        <v>170</v>
      </c>
      <c r="D4" s="186"/>
      <c r="E4" s="296">
        <v>28.78</v>
      </c>
      <c r="H4" s="19"/>
    </row>
    <row r="5" spans="1:8" ht="20.25">
      <c r="A5" s="263" t="str">
        <f>'Dag 1 20 kamp'!A7</f>
        <v>Thomas Collinet</v>
      </c>
      <c r="B5" s="263">
        <f>'Dag 1 20 kamp'!B7</f>
        <v>5</v>
      </c>
      <c r="C5" s="180" t="s">
        <v>172</v>
      </c>
      <c r="D5" s="186"/>
      <c r="E5" s="296">
        <v>28.24</v>
      </c>
      <c r="H5" s="19"/>
    </row>
    <row r="6" spans="1:8" ht="20.25">
      <c r="A6" s="263" t="str">
        <f>'Dag 1 20 kamp'!A8</f>
        <v>Reinhardt Engert</v>
      </c>
      <c r="B6" s="263">
        <f>'Dag 1 20 kamp'!B8</f>
        <v>4</v>
      </c>
      <c r="C6" s="180" t="s">
        <v>173</v>
      </c>
      <c r="D6" s="186"/>
      <c r="E6" s="296">
        <v>41.25</v>
      </c>
      <c r="H6" s="19"/>
    </row>
    <row r="7" spans="1:8" ht="20.25">
      <c r="A7" s="263" t="str">
        <f>'Dag 1 20 kamp'!A9</f>
        <v>Herman van der Velden</v>
      </c>
      <c r="B7" s="263">
        <f>'Dag 1 20 kamp'!B9</f>
        <v>3</v>
      </c>
      <c r="C7" s="180" t="s">
        <v>175</v>
      </c>
      <c r="D7" s="186"/>
      <c r="E7" s="296"/>
      <c r="H7" s="19"/>
    </row>
    <row r="8" spans="1:8" ht="20.25">
      <c r="A8" s="263" t="str">
        <f>'Dag 1 20 kamp'!A23</f>
        <v>Bonnie Liefting </v>
      </c>
      <c r="B8" s="263">
        <f>'Dag 1 20 kamp'!B23</f>
        <v>1</v>
      </c>
      <c r="C8" s="180" t="s">
        <v>176</v>
      </c>
      <c r="D8" s="186"/>
      <c r="E8" s="296">
        <v>30.19</v>
      </c>
      <c r="H8" s="19"/>
    </row>
    <row r="9" spans="1:8" ht="20.25">
      <c r="A9" s="185" t="str">
        <f>IF('Dag 2 20 kamp'!A19=0," ",'Dag 2 20 kamp'!A19)</f>
        <v> </v>
      </c>
      <c r="B9" s="185" t="str">
        <f>IF('Dag 2 20 kamp'!A19=0," ",'Dag 2 20 kamp'!B19)</f>
        <v> </v>
      </c>
      <c r="C9" s="180" t="s">
        <v>177</v>
      </c>
      <c r="D9" s="186"/>
      <c r="E9" s="181"/>
      <c r="H9" s="19"/>
    </row>
    <row r="10" spans="1:8" ht="20.25">
      <c r="A10" s="182"/>
      <c r="B10" s="183"/>
      <c r="C10" s="180"/>
      <c r="D10" s="178"/>
      <c r="E10" s="181"/>
      <c r="F10" s="171"/>
      <c r="H10" s="19"/>
    </row>
    <row r="11" spans="1:5" ht="20.25">
      <c r="A11" s="178" t="s">
        <v>96</v>
      </c>
      <c r="B11" s="179" t="s">
        <v>167</v>
      </c>
      <c r="C11" s="180" t="s">
        <v>168</v>
      </c>
      <c r="D11" s="178"/>
      <c r="E11" s="181" t="s">
        <v>169</v>
      </c>
    </row>
    <row r="12" spans="1:8" ht="20.25">
      <c r="A12" s="182" t="str">
        <f>'Dag 1 20 kamp'!A3</f>
        <v>Joni van Loon</v>
      </c>
      <c r="B12" s="182">
        <f>'Dag 1 20 kamp'!B3</f>
        <v>9</v>
      </c>
      <c r="C12" s="180" t="s">
        <v>178</v>
      </c>
      <c r="D12" s="186"/>
      <c r="E12" s="296">
        <v>29.11</v>
      </c>
      <c r="F12" s="172"/>
      <c r="H12" s="19"/>
    </row>
    <row r="13" spans="1:8" ht="20.25">
      <c r="A13" s="182" t="str">
        <f>'Dag 1 20 kamp'!A4</f>
        <v>Siddhi Imming</v>
      </c>
      <c r="B13" s="182">
        <f>'Dag 1 20 kamp'!B4</f>
        <v>8</v>
      </c>
      <c r="C13" s="180" t="s">
        <v>180</v>
      </c>
      <c r="D13" s="186"/>
      <c r="E13" s="296">
        <v>31.74</v>
      </c>
      <c r="F13" s="172"/>
      <c r="H13" s="19"/>
    </row>
    <row r="14" spans="1:8" ht="20.25">
      <c r="A14" s="182" t="str">
        <f>'Dag 1 20 kamp'!A5</f>
        <v>Cedric Bouele</v>
      </c>
      <c r="B14" s="182">
        <f>'Dag 1 20 kamp'!B5</f>
        <v>7</v>
      </c>
      <c r="C14" s="180" t="s">
        <v>181</v>
      </c>
      <c r="D14" s="186"/>
      <c r="E14" s="296">
        <v>30.52</v>
      </c>
      <c r="H14" s="19"/>
    </row>
    <row r="15" spans="1:8" ht="20.25">
      <c r="A15" s="182" t="str">
        <f>'Dag 1 20 kamp'!$A$10</f>
        <v>Sijmen Liefting</v>
      </c>
      <c r="B15" s="182">
        <f>'Dag 1 20 kamp'!B10</f>
        <v>2</v>
      </c>
      <c r="C15" s="180" t="s">
        <v>182</v>
      </c>
      <c r="D15" s="186"/>
      <c r="E15" s="296">
        <v>27.63</v>
      </c>
      <c r="H15" s="19"/>
    </row>
    <row r="16" spans="1:8" ht="20.25">
      <c r="A16" s="182"/>
      <c r="B16" s="182"/>
      <c r="C16" s="180" t="s">
        <v>183</v>
      </c>
      <c r="D16" s="186"/>
      <c r="E16" s="181"/>
      <c r="H16" s="19"/>
    </row>
    <row r="17" spans="1:8" ht="20.25">
      <c r="A17" s="182"/>
      <c r="B17" s="182"/>
      <c r="C17" s="180" t="s">
        <v>184</v>
      </c>
      <c r="E17" s="181"/>
      <c r="H17" s="19"/>
    </row>
    <row r="18" spans="1:8" ht="20.25">
      <c r="A18" s="182"/>
      <c r="B18" s="183"/>
      <c r="C18" s="180"/>
      <c r="D18" s="178"/>
      <c r="E18" s="181"/>
      <c r="H18" s="19"/>
    </row>
    <row r="19" spans="1:5" ht="20.25">
      <c r="A19" s="178" t="s">
        <v>96</v>
      </c>
      <c r="B19" s="179" t="s">
        <v>167</v>
      </c>
      <c r="C19" s="180" t="s">
        <v>168</v>
      </c>
      <c r="D19" s="178"/>
      <c r="E19" s="181" t="s">
        <v>169</v>
      </c>
    </row>
    <row r="20" spans="1:8" ht="20.25">
      <c r="A20" s="182"/>
      <c r="B20" s="182"/>
      <c r="C20" s="180" t="s">
        <v>185</v>
      </c>
      <c r="D20" s="186"/>
      <c r="E20" s="181"/>
      <c r="H20" s="19"/>
    </row>
    <row r="21" spans="1:8" ht="20.25">
      <c r="A21" s="182"/>
      <c r="B21" s="182"/>
      <c r="C21" s="180" t="s">
        <v>186</v>
      </c>
      <c r="D21" s="186"/>
      <c r="E21" s="181"/>
      <c r="H21" s="19"/>
    </row>
    <row r="22" spans="1:8" ht="20.25">
      <c r="A22" s="182"/>
      <c r="B22" s="182"/>
      <c r="C22" s="180" t="s">
        <v>187</v>
      </c>
      <c r="D22" s="186"/>
      <c r="E22" s="181"/>
      <c r="H22" s="19"/>
    </row>
    <row r="23" spans="1:8" ht="20.25">
      <c r="A23" s="182"/>
      <c r="B23" s="182"/>
      <c r="C23" s="180" t="s">
        <v>188</v>
      </c>
      <c r="D23" s="186"/>
      <c r="E23" s="181"/>
      <c r="H23" s="19"/>
    </row>
    <row r="24" spans="1:8" ht="20.25">
      <c r="A24" s="182"/>
      <c r="B24" s="182"/>
      <c r="C24" s="180" t="s">
        <v>189</v>
      </c>
      <c r="D24" s="186"/>
      <c r="E24" s="181"/>
      <c r="H24" s="19"/>
    </row>
    <row r="25" spans="3:8" ht="20.25">
      <c r="C25" s="180" t="s">
        <v>190</v>
      </c>
      <c r="D25" s="186"/>
      <c r="E25" s="181"/>
      <c r="H25" s="19"/>
    </row>
    <row r="26" spans="1:5" ht="20.25">
      <c r="A26" s="182"/>
      <c r="B26" s="182"/>
      <c r="C26"/>
      <c r="D26" s="178"/>
      <c r="E26" s="181"/>
    </row>
    <row r="27" spans="1:5" ht="20.25">
      <c r="A27" s="178" t="s">
        <v>96</v>
      </c>
      <c r="B27" s="179" t="s">
        <v>167</v>
      </c>
      <c r="C27" s="180" t="s">
        <v>168</v>
      </c>
      <c r="D27" s="178"/>
      <c r="E27" s="181" t="s">
        <v>169</v>
      </c>
    </row>
    <row r="28" spans="1:5" ht="20.25">
      <c r="A28" s="182"/>
      <c r="B28" s="183"/>
      <c r="C28" s="180" t="s">
        <v>191</v>
      </c>
      <c r="D28" s="186"/>
      <c r="E28" s="181"/>
    </row>
    <row r="29" spans="1:5" ht="20.25">
      <c r="A29" s="182"/>
      <c r="B29" s="183"/>
      <c r="C29" s="180" t="s">
        <v>193</v>
      </c>
      <c r="D29" s="186"/>
      <c r="E29" s="181"/>
    </row>
    <row r="30" spans="1:5" ht="20.25">
      <c r="A30" s="182"/>
      <c r="B30" s="183"/>
      <c r="C30" s="180" t="s">
        <v>194</v>
      </c>
      <c r="D30" s="186"/>
      <c r="E30" s="181"/>
    </row>
    <row r="31" spans="1:5" ht="20.25">
      <c r="A31" s="182"/>
      <c r="B31" s="183"/>
      <c r="C31" s="180" t="s">
        <v>195</v>
      </c>
      <c r="D31" s="186"/>
      <c r="E31" s="181"/>
    </row>
    <row r="32" spans="1:5" ht="20.25">
      <c r="A32" s="182"/>
      <c r="B32" s="182"/>
      <c r="C32" s="180" t="s">
        <v>196</v>
      </c>
      <c r="D32" s="186"/>
      <c r="E32" s="181"/>
    </row>
    <row r="33" spans="1:5" ht="20.25">
      <c r="A33" s="182"/>
      <c r="B33" s="182"/>
      <c r="C33" s="180" t="s">
        <v>197</v>
      </c>
      <c r="D33" s="186"/>
      <c r="E33" s="181"/>
    </row>
    <row r="48" spans="1:5" ht="25.5">
      <c r="A48" s="174"/>
      <c r="B48" s="175"/>
      <c r="D48" s="177"/>
      <c r="E48" s="175"/>
    </row>
    <row r="49" spans="1:5" ht="25.5">
      <c r="A49" s="174"/>
      <c r="B49" s="175"/>
      <c r="D49" s="177"/>
      <c r="E49" s="177"/>
    </row>
    <row r="50" spans="1:5" ht="20.25">
      <c r="A50" s="178"/>
      <c r="B50" s="179"/>
      <c r="C50" s="180"/>
      <c r="D50" s="178"/>
      <c r="E50" s="187"/>
    </row>
    <row r="51" spans="1:5" ht="20.25">
      <c r="A51" s="182"/>
      <c r="B51" s="182"/>
      <c r="C51" s="180"/>
      <c r="D51" s="186"/>
      <c r="E51" s="187"/>
    </row>
    <row r="52" spans="1:5" ht="20.25">
      <c r="A52" s="182"/>
      <c r="B52" s="182"/>
      <c r="C52" s="180"/>
      <c r="D52" s="186"/>
      <c r="E52" s="187"/>
    </row>
    <row r="53" spans="1:5" ht="20.25">
      <c r="A53" s="182"/>
      <c r="B53" s="182"/>
      <c r="C53" s="180"/>
      <c r="D53" s="186"/>
      <c r="E53" s="187"/>
    </row>
    <row r="54" spans="1:5" ht="20.25">
      <c r="A54" s="182"/>
      <c r="B54" s="182"/>
      <c r="C54" s="180"/>
      <c r="D54" s="186"/>
      <c r="E54" s="187"/>
    </row>
    <row r="55" spans="1:5" ht="20.25">
      <c r="A55" s="182"/>
      <c r="B55" s="182"/>
      <c r="C55" s="180"/>
      <c r="D55" s="186"/>
      <c r="E55" s="187"/>
    </row>
    <row r="56" spans="1:5" ht="20.25">
      <c r="A56" s="182"/>
      <c r="B56" s="182"/>
      <c r="C56" s="180"/>
      <c r="D56" s="186"/>
      <c r="E56" s="187"/>
    </row>
    <row r="57" spans="1:5" ht="20.25">
      <c r="A57" s="182"/>
      <c r="B57" s="183"/>
      <c r="C57" s="180"/>
      <c r="D57" s="178"/>
      <c r="E57" s="187"/>
    </row>
    <row r="58" spans="1:5" ht="20.25">
      <c r="A58" s="178"/>
      <c r="B58" s="179"/>
      <c r="C58" s="180"/>
      <c r="D58" s="178"/>
      <c r="E58" s="187"/>
    </row>
    <row r="59" spans="1:5" ht="20.25">
      <c r="A59" s="182"/>
      <c r="B59" s="182"/>
      <c r="C59" s="180"/>
      <c r="D59" s="186"/>
      <c r="E59" s="187"/>
    </row>
    <row r="60" spans="1:5" ht="20.25">
      <c r="A60" s="182"/>
      <c r="B60" s="182"/>
      <c r="C60" s="180"/>
      <c r="D60" s="186"/>
      <c r="E60" s="187"/>
    </row>
    <row r="61" spans="1:5" ht="20.25">
      <c r="A61" s="182"/>
      <c r="B61" s="182"/>
      <c r="C61" s="180"/>
      <c r="D61" s="186"/>
      <c r="E61" s="187"/>
    </row>
    <row r="62" spans="1:5" ht="20.25">
      <c r="A62" s="182"/>
      <c r="B62" s="182"/>
      <c r="C62" s="180"/>
      <c r="D62" s="186"/>
      <c r="E62" s="187"/>
    </row>
    <row r="63" spans="1:5" ht="20.25">
      <c r="A63" s="182"/>
      <c r="B63" s="182"/>
      <c r="C63" s="180"/>
      <c r="D63" s="186"/>
      <c r="E63" s="187"/>
    </row>
    <row r="64" spans="1:5" ht="20.25">
      <c r="A64" s="182"/>
      <c r="B64" s="182"/>
      <c r="C64" s="180"/>
      <c r="D64" s="186"/>
      <c r="E64" s="187"/>
    </row>
    <row r="65" spans="1:5" ht="20.25">
      <c r="A65" s="182"/>
      <c r="B65" s="183"/>
      <c r="C65" s="180"/>
      <c r="D65" s="178"/>
      <c r="E65" s="187"/>
    </row>
    <row r="66" spans="1:6" ht="20.25">
      <c r="A66" s="187"/>
      <c r="B66" s="188"/>
      <c r="C66" s="189"/>
      <c r="D66" s="187"/>
      <c r="E66" s="187"/>
      <c r="F66" s="1"/>
    </row>
    <row r="67" spans="1:6" ht="20.25">
      <c r="A67" s="190"/>
      <c r="B67" s="190"/>
      <c r="C67" s="189"/>
      <c r="D67" s="191"/>
      <c r="E67" s="187"/>
      <c r="F67" s="1"/>
    </row>
    <row r="68" spans="1:6" ht="20.25">
      <c r="A68" s="190"/>
      <c r="B68" s="190"/>
      <c r="C68" s="189"/>
      <c r="D68" s="191"/>
      <c r="E68" s="187"/>
      <c r="F68" s="1"/>
    </row>
    <row r="69" spans="1:6" ht="20.25">
      <c r="A69" s="190"/>
      <c r="B69" s="190"/>
      <c r="C69" s="189"/>
      <c r="D69" s="191"/>
      <c r="E69" s="187"/>
      <c r="F69" s="1"/>
    </row>
    <row r="70" spans="1:6" ht="20.25">
      <c r="A70" s="190"/>
      <c r="B70" s="190"/>
      <c r="C70" s="189"/>
      <c r="D70" s="191"/>
      <c r="E70" s="187"/>
      <c r="F70" s="1"/>
    </row>
    <row r="71" spans="1:6" ht="20.25">
      <c r="A71" s="190"/>
      <c r="B71" s="190"/>
      <c r="C71" s="189"/>
      <c r="D71" s="191"/>
      <c r="E71" s="187"/>
      <c r="F71" s="1"/>
    </row>
    <row r="72" spans="1:6" ht="20.25">
      <c r="A72" s="190"/>
      <c r="B72" s="190"/>
      <c r="C72" s="189"/>
      <c r="D72" s="191"/>
      <c r="E72" s="187"/>
      <c r="F72" s="1"/>
    </row>
    <row r="73" spans="1:6" ht="20.25">
      <c r="A73" s="190"/>
      <c r="B73" s="192"/>
      <c r="C73" s="189"/>
      <c r="D73" s="187"/>
      <c r="E73" s="187"/>
      <c r="F73" s="1"/>
    </row>
    <row r="74" spans="1:6" ht="20.25">
      <c r="A74" s="187"/>
      <c r="B74" s="188"/>
      <c r="C74" s="189"/>
      <c r="D74" s="187"/>
      <c r="E74" s="187"/>
      <c r="F74" s="1"/>
    </row>
    <row r="75" spans="1:6" ht="20.25">
      <c r="A75" s="190"/>
      <c r="B75" s="190"/>
      <c r="C75" s="189"/>
      <c r="D75" s="191"/>
      <c r="E75" s="187"/>
      <c r="F75" s="1"/>
    </row>
    <row r="76" spans="1:6" ht="20.25">
      <c r="A76" s="190"/>
      <c r="B76" s="190"/>
      <c r="C76" s="189"/>
      <c r="D76" s="191"/>
      <c r="E76" s="187"/>
      <c r="F76" s="1"/>
    </row>
    <row r="77" spans="1:6" ht="20.25">
      <c r="A77" s="190"/>
      <c r="B77" s="190"/>
      <c r="C77" s="189"/>
      <c r="D77" s="191"/>
      <c r="E77" s="187"/>
      <c r="F77" s="1"/>
    </row>
    <row r="78" spans="1:6" ht="20.25">
      <c r="A78" s="190"/>
      <c r="B78" s="190"/>
      <c r="C78" s="189"/>
      <c r="D78" s="191"/>
      <c r="E78" s="187"/>
      <c r="F78" s="1"/>
    </row>
    <row r="79" spans="1:6" ht="20.25">
      <c r="A79" s="190"/>
      <c r="B79" s="190"/>
      <c r="C79" s="189"/>
      <c r="D79" s="191"/>
      <c r="E79" s="187"/>
      <c r="F79" s="1"/>
    </row>
    <row r="80" spans="1:6" ht="20.25">
      <c r="A80" s="190"/>
      <c r="B80" s="190"/>
      <c r="C80" s="189"/>
      <c r="D80" s="191"/>
      <c r="E80" s="187"/>
      <c r="F80" s="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scale="94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Blad6"/>
  <dimension ref="A1:U56"/>
  <sheetViews>
    <sheetView zoomScalePageLayoutView="0" workbookViewId="0" topLeftCell="A1">
      <selection activeCell="H35" sqref="H35"/>
    </sheetView>
  </sheetViews>
  <sheetFormatPr defaultColWidth="9.140625" defaultRowHeight="12.75"/>
  <cols>
    <col min="1" max="1" width="31.421875" style="0" customWidth="1"/>
    <col min="2" max="2" width="12.140625" style="0" bestFit="1" customWidth="1"/>
    <col min="5" max="5" width="4.7109375" style="0" customWidth="1"/>
    <col min="7" max="7" width="4.7109375" style="0" customWidth="1"/>
    <col min="9" max="9" width="4.7109375" style="0" customWidth="1"/>
    <col min="11" max="11" width="4.7109375" style="0" customWidth="1"/>
    <col min="13" max="13" width="4.7109375" style="0" customWidth="1"/>
    <col min="15" max="15" width="4.7109375" style="0" customWidth="1"/>
    <col min="17" max="17" width="4.7109375" style="0" customWidth="1"/>
    <col min="19" max="19" width="4.7109375" style="0" customWidth="1"/>
  </cols>
  <sheetData>
    <row r="1" spans="1:20" ht="25.5">
      <c r="A1" s="193" t="str">
        <f>INDEX(wh!$B$2:wh!$N$21,$B$2,1)</f>
        <v>polsstokhoogspringen</v>
      </c>
      <c r="B1" s="194"/>
      <c r="D1" s="53"/>
      <c r="E1" s="53"/>
      <c r="F1" s="195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4"/>
    </row>
    <row r="2" spans="2:20" ht="20.25">
      <c r="B2">
        <v>14</v>
      </c>
      <c r="C2">
        <v>7</v>
      </c>
      <c r="D2" s="178"/>
      <c r="F2" s="196"/>
      <c r="G2" s="196"/>
      <c r="H2" s="196"/>
      <c r="I2" s="196"/>
      <c r="J2" s="196"/>
      <c r="K2" s="196"/>
      <c r="L2" s="196"/>
      <c r="M2" s="196"/>
      <c r="N2" s="196"/>
      <c r="O2" s="196"/>
      <c r="P2" s="196"/>
      <c r="Q2" s="196"/>
      <c r="R2" s="196"/>
      <c r="S2" s="196"/>
      <c r="T2" s="197"/>
    </row>
    <row r="3" spans="1:20" ht="18">
      <c r="A3" s="198"/>
      <c r="B3" s="198"/>
      <c r="C3" s="198"/>
      <c r="D3" s="199" t="s">
        <v>199</v>
      </c>
      <c r="E3" s="199"/>
      <c r="F3" s="200"/>
      <c r="G3" s="199"/>
      <c r="H3" s="200"/>
      <c r="I3" s="199"/>
      <c r="J3" s="200"/>
      <c r="K3" s="199"/>
      <c r="L3" s="200"/>
      <c r="M3" s="199"/>
      <c r="N3" s="200"/>
      <c r="O3" s="200"/>
      <c r="P3" s="200"/>
      <c r="Q3" s="200"/>
      <c r="R3" s="200"/>
      <c r="S3" s="54"/>
      <c r="T3" s="54"/>
    </row>
    <row r="4" spans="1:21" ht="18">
      <c r="A4" s="198"/>
      <c r="B4" s="198"/>
      <c r="C4" s="198"/>
      <c r="D4" s="271" t="s">
        <v>352</v>
      </c>
      <c r="E4" s="272"/>
      <c r="F4" s="273">
        <v>2</v>
      </c>
      <c r="G4" s="272"/>
      <c r="H4" s="273">
        <v>3</v>
      </c>
      <c r="I4" s="272"/>
      <c r="J4" s="273">
        <v>4</v>
      </c>
      <c r="K4" s="272"/>
      <c r="L4" s="273">
        <v>5</v>
      </c>
      <c r="M4" s="272"/>
      <c r="N4" s="269"/>
      <c r="O4" s="269"/>
      <c r="P4" s="279" t="s">
        <v>351</v>
      </c>
      <c r="Q4" s="269"/>
      <c r="R4" s="269"/>
      <c r="S4" s="275"/>
      <c r="T4" s="269"/>
      <c r="U4" s="274"/>
    </row>
    <row r="5" spans="1:20" ht="18">
      <c r="A5" s="203"/>
      <c r="B5" s="204"/>
      <c r="C5" s="203"/>
      <c r="D5" s="200"/>
      <c r="E5" s="199"/>
      <c r="F5" s="200"/>
      <c r="G5" s="199"/>
      <c r="H5" s="200"/>
      <c r="I5" s="199"/>
      <c r="J5" s="200"/>
      <c r="K5" s="199"/>
      <c r="L5" s="200"/>
      <c r="M5" s="199"/>
      <c r="N5" s="200"/>
      <c r="O5" s="200"/>
      <c r="P5" s="200"/>
      <c r="Q5" s="200"/>
      <c r="R5" s="200"/>
      <c r="S5" s="54"/>
      <c r="T5" s="200"/>
    </row>
    <row r="6" spans="1:20" ht="18">
      <c r="A6" s="205" t="str">
        <f>'Dag 1 20 kamp'!A3</f>
        <v>Joni van Loon</v>
      </c>
      <c r="B6" s="39"/>
      <c r="C6" s="205">
        <f>'Dag 1 20 kamp'!B3</f>
        <v>9</v>
      </c>
      <c r="D6" s="268"/>
      <c r="E6" s="207"/>
      <c r="F6" s="268"/>
      <c r="G6" s="199"/>
      <c r="H6" s="268"/>
      <c r="I6" s="199"/>
      <c r="J6" s="268"/>
      <c r="K6" s="199"/>
      <c r="L6" s="268"/>
      <c r="M6" s="199"/>
      <c r="N6" s="200"/>
      <c r="O6" s="200"/>
      <c r="P6" s="294"/>
      <c r="Q6" s="200"/>
      <c r="R6" s="200"/>
      <c r="S6" s="200"/>
      <c r="T6" s="200"/>
    </row>
    <row r="7" spans="1:20" ht="18">
      <c r="A7" s="205" t="str">
        <f>'Dag 1 20 kamp'!A4</f>
        <v>Siddhi Imming</v>
      </c>
      <c r="B7" s="39"/>
      <c r="C7" s="205">
        <f>'Dag 1 20 kamp'!B4</f>
        <v>8</v>
      </c>
      <c r="D7" s="268">
        <v>1.7</v>
      </c>
      <c r="E7" s="199"/>
      <c r="F7" s="268">
        <v>2</v>
      </c>
      <c r="G7" s="199"/>
      <c r="H7" s="268">
        <v>2</v>
      </c>
      <c r="I7" s="199"/>
      <c r="J7" s="268">
        <v>2.1</v>
      </c>
      <c r="K7" s="199"/>
      <c r="L7" s="268">
        <v>2.2</v>
      </c>
      <c r="M7" s="199"/>
      <c r="N7" s="200"/>
      <c r="O7" s="200"/>
      <c r="P7" s="294">
        <v>2.1</v>
      </c>
      <c r="Q7" s="200"/>
      <c r="R7" s="200"/>
      <c r="S7" s="200"/>
      <c r="T7" s="200"/>
    </row>
    <row r="8" spans="1:20" ht="18">
      <c r="A8" s="205" t="str">
        <f>'Dag 1 20 kamp'!A5</f>
        <v>Cedric Bouele</v>
      </c>
      <c r="B8" s="39"/>
      <c r="C8" s="205">
        <f>'Dag 1 20 kamp'!B5</f>
        <v>7</v>
      </c>
      <c r="D8" s="268">
        <v>2.1</v>
      </c>
      <c r="E8" s="199"/>
      <c r="F8" s="268">
        <v>2.1</v>
      </c>
      <c r="G8" s="199"/>
      <c r="H8" s="268">
        <v>2.3</v>
      </c>
      <c r="I8" s="199"/>
      <c r="J8" s="268">
        <v>2.3</v>
      </c>
      <c r="K8" s="199"/>
      <c r="L8" s="268">
        <v>2.3</v>
      </c>
      <c r="M8" s="199"/>
      <c r="N8" s="200"/>
      <c r="O8" s="200"/>
      <c r="P8" s="294">
        <v>2.3</v>
      </c>
      <c r="Q8" s="200"/>
      <c r="R8" s="200"/>
      <c r="S8" s="200"/>
      <c r="T8" s="200"/>
    </row>
    <row r="9" spans="1:20" ht="18">
      <c r="A9" s="205" t="str">
        <f>'Dag 1 20 kamp'!A6</f>
        <v>Wim Threels </v>
      </c>
      <c r="B9" s="39"/>
      <c r="C9" s="205">
        <f>'Dag 1 20 kamp'!B6</f>
        <v>6</v>
      </c>
      <c r="D9" s="268">
        <v>1.8</v>
      </c>
      <c r="E9" s="199"/>
      <c r="F9" s="268">
        <v>1.9</v>
      </c>
      <c r="G9" s="199"/>
      <c r="H9" s="268">
        <v>2</v>
      </c>
      <c r="I9" s="199"/>
      <c r="J9" s="268">
        <v>2.1</v>
      </c>
      <c r="K9" s="199"/>
      <c r="L9" s="268">
        <v>2.1</v>
      </c>
      <c r="M9" s="199"/>
      <c r="N9" s="200"/>
      <c r="O9" s="200"/>
      <c r="P9" s="294">
        <v>2</v>
      </c>
      <c r="Q9" s="200"/>
      <c r="R9" s="200"/>
      <c r="S9" s="200"/>
      <c r="T9" s="200"/>
    </row>
    <row r="10" spans="1:20" ht="18">
      <c r="A10" s="205" t="str">
        <f>'Dag 1 20 kamp'!A7</f>
        <v>Thomas Collinet</v>
      </c>
      <c r="B10" s="39"/>
      <c r="C10" s="205">
        <f>'Dag 1 20 kamp'!B7</f>
        <v>5</v>
      </c>
      <c r="D10" s="268">
        <v>1.5</v>
      </c>
      <c r="E10" s="199"/>
      <c r="F10" s="268">
        <v>1.5</v>
      </c>
      <c r="G10" s="199"/>
      <c r="H10" s="268">
        <v>1.7</v>
      </c>
      <c r="I10" s="199"/>
      <c r="J10" s="268">
        <v>1.8</v>
      </c>
      <c r="K10" s="199"/>
      <c r="L10" s="268">
        <v>1.8</v>
      </c>
      <c r="M10" s="199"/>
      <c r="N10" s="200"/>
      <c r="O10" s="200"/>
      <c r="P10" s="294">
        <v>1.7</v>
      </c>
      <c r="Q10" s="200"/>
      <c r="R10" s="200"/>
      <c r="S10" s="200"/>
      <c r="T10" s="200"/>
    </row>
    <row r="11" spans="1:20" ht="18">
      <c r="A11" s="205" t="str">
        <f>'Dag 1 20 kamp'!A8</f>
        <v>Reinhardt Engert</v>
      </c>
      <c r="B11" s="39"/>
      <c r="C11" s="205">
        <f>'Dag 1 20 kamp'!B8</f>
        <v>4</v>
      </c>
      <c r="D11" s="268">
        <v>1</v>
      </c>
      <c r="E11" s="199"/>
      <c r="F11" s="268">
        <v>1</v>
      </c>
      <c r="G11" s="199"/>
      <c r="H11" s="268">
        <v>1.1</v>
      </c>
      <c r="I11" s="199"/>
      <c r="J11" s="268">
        <v>1.1</v>
      </c>
      <c r="K11" s="199"/>
      <c r="L11" s="268">
        <v>1.1</v>
      </c>
      <c r="M11" s="199"/>
      <c r="N11" s="200"/>
      <c r="O11" s="200"/>
      <c r="P11" s="294">
        <v>1</v>
      </c>
      <c r="Q11" s="200"/>
      <c r="R11" s="200"/>
      <c r="S11" s="200"/>
      <c r="T11" s="200"/>
    </row>
    <row r="12" spans="1:20" ht="18">
      <c r="A12" s="205" t="str">
        <f>'Dag 1 20 kamp'!A9</f>
        <v>Herman van der Velden</v>
      </c>
      <c r="B12" s="39"/>
      <c r="C12" s="205">
        <f>'Dag 1 20 kamp'!B9</f>
        <v>3</v>
      </c>
      <c r="D12" s="268"/>
      <c r="E12" s="199"/>
      <c r="F12" s="268"/>
      <c r="G12" s="199"/>
      <c r="H12" s="268"/>
      <c r="I12" s="199"/>
      <c r="J12" s="268"/>
      <c r="K12" s="199"/>
      <c r="L12" s="268"/>
      <c r="M12" s="199"/>
      <c r="N12" s="200"/>
      <c r="O12" s="200"/>
      <c r="P12" s="294"/>
      <c r="Q12" s="200"/>
      <c r="R12" s="200"/>
      <c r="S12" s="200"/>
      <c r="T12" s="200"/>
    </row>
    <row r="13" spans="1:20" ht="18">
      <c r="A13" s="205" t="str">
        <f>'Dag 1 20 kamp'!A10</f>
        <v>Sijmen Liefting</v>
      </c>
      <c r="B13" s="39"/>
      <c r="C13" s="205">
        <f>'Dag 1 20 kamp'!B10</f>
        <v>2</v>
      </c>
      <c r="D13" s="268">
        <v>2</v>
      </c>
      <c r="E13" s="199"/>
      <c r="F13" s="268">
        <v>2.3</v>
      </c>
      <c r="G13" s="199"/>
      <c r="H13" s="268">
        <v>2.6</v>
      </c>
      <c r="I13" s="199"/>
      <c r="J13" s="268">
        <v>2.8</v>
      </c>
      <c r="K13" s="199"/>
      <c r="L13" s="268" t="s">
        <v>378</v>
      </c>
      <c r="M13" s="199"/>
      <c r="N13" s="200"/>
      <c r="O13" s="200"/>
      <c r="P13" s="294">
        <v>2.6</v>
      </c>
      <c r="Q13" s="200"/>
      <c r="R13" s="200"/>
      <c r="S13" s="200"/>
      <c r="T13" s="200"/>
    </row>
    <row r="14" spans="1:20" ht="18">
      <c r="A14" s="205"/>
      <c r="B14" s="39"/>
      <c r="C14" s="205"/>
      <c r="D14" s="268"/>
      <c r="E14" s="199"/>
      <c r="F14" s="268"/>
      <c r="G14" s="199"/>
      <c r="H14" s="268"/>
      <c r="I14" s="199"/>
      <c r="J14" s="268"/>
      <c r="K14" s="199"/>
      <c r="L14" s="268"/>
      <c r="M14" s="199"/>
      <c r="N14" s="200"/>
      <c r="O14" s="200"/>
      <c r="P14" s="268"/>
      <c r="Q14" s="200"/>
      <c r="R14" s="200"/>
      <c r="S14" s="200"/>
      <c r="T14" s="200"/>
    </row>
    <row r="15" spans="1:20" ht="18">
      <c r="A15" s="205"/>
      <c r="B15" s="39"/>
      <c r="C15" s="205"/>
      <c r="D15" s="268"/>
      <c r="E15" s="199"/>
      <c r="F15" s="268"/>
      <c r="G15" s="199"/>
      <c r="H15" s="268"/>
      <c r="I15" s="199"/>
      <c r="J15" s="268"/>
      <c r="K15" s="199"/>
      <c r="L15" s="268"/>
      <c r="M15" s="199"/>
      <c r="N15" s="200"/>
      <c r="O15" s="200"/>
      <c r="P15" s="268"/>
      <c r="Q15" s="200"/>
      <c r="R15" s="200"/>
      <c r="S15" s="200"/>
      <c r="T15" s="200"/>
    </row>
    <row r="16" spans="1:20" ht="18">
      <c r="A16" s="205"/>
      <c r="B16" s="39"/>
      <c r="C16" s="205"/>
      <c r="D16" s="268"/>
      <c r="E16" s="199"/>
      <c r="F16" s="268"/>
      <c r="G16" s="199"/>
      <c r="H16" s="268"/>
      <c r="I16" s="199"/>
      <c r="J16" s="268"/>
      <c r="K16" s="199"/>
      <c r="L16" s="268"/>
      <c r="M16" s="199"/>
      <c r="N16" s="200"/>
      <c r="O16" s="200"/>
      <c r="P16" s="268"/>
      <c r="Q16" s="200"/>
      <c r="R16" s="200"/>
      <c r="S16" s="200"/>
      <c r="T16" s="200"/>
    </row>
    <row r="17" spans="1:20" ht="18">
      <c r="A17" s="205"/>
      <c r="B17" s="39"/>
      <c r="C17" s="205"/>
      <c r="D17" s="268"/>
      <c r="E17" s="199"/>
      <c r="F17" s="268"/>
      <c r="G17" s="199"/>
      <c r="H17" s="268"/>
      <c r="I17" s="199"/>
      <c r="J17" s="268"/>
      <c r="K17" s="199"/>
      <c r="L17" s="268"/>
      <c r="M17" s="199"/>
      <c r="N17" s="200"/>
      <c r="O17" s="200"/>
      <c r="P17" s="268"/>
      <c r="Q17" s="200"/>
      <c r="R17" s="200"/>
      <c r="S17" s="200"/>
      <c r="T17" s="200"/>
    </row>
    <row r="18" spans="1:20" ht="18">
      <c r="A18" s="205"/>
      <c r="B18" s="39"/>
      <c r="C18" s="205"/>
      <c r="D18" s="268"/>
      <c r="E18" s="199"/>
      <c r="F18" s="268"/>
      <c r="G18" s="199"/>
      <c r="H18" s="268"/>
      <c r="I18" s="199"/>
      <c r="J18" s="268"/>
      <c r="K18" s="199"/>
      <c r="L18" s="268"/>
      <c r="M18" s="199"/>
      <c r="N18" s="200"/>
      <c r="O18" s="200"/>
      <c r="P18" s="268"/>
      <c r="Q18" s="200"/>
      <c r="R18" s="200"/>
      <c r="S18" s="200"/>
      <c r="T18" s="200"/>
    </row>
    <row r="19" spans="1:20" ht="18">
      <c r="A19" s="205"/>
      <c r="B19" s="39"/>
      <c r="C19" s="205"/>
      <c r="D19" s="268"/>
      <c r="E19" s="199"/>
      <c r="F19" s="268"/>
      <c r="G19" s="199"/>
      <c r="H19" s="268"/>
      <c r="I19" s="199"/>
      <c r="J19" s="268"/>
      <c r="K19" s="199"/>
      <c r="L19" s="268"/>
      <c r="M19" s="199"/>
      <c r="N19" s="200"/>
      <c r="O19" s="200"/>
      <c r="P19" s="268"/>
      <c r="Q19" s="200"/>
      <c r="R19" s="200"/>
      <c r="S19" s="200"/>
      <c r="T19" s="200"/>
    </row>
    <row r="20" spans="1:20" ht="18">
      <c r="A20" s="205"/>
      <c r="B20" s="39"/>
      <c r="C20" s="205"/>
      <c r="D20" s="206"/>
      <c r="E20" s="199"/>
      <c r="F20" s="206"/>
      <c r="G20" s="199"/>
      <c r="H20" s="206"/>
      <c r="I20" s="199"/>
      <c r="J20" s="206"/>
      <c r="K20" s="199"/>
      <c r="L20" s="206"/>
      <c r="M20" s="199"/>
      <c r="N20" s="200"/>
      <c r="O20" s="200"/>
      <c r="P20" s="200"/>
      <c r="Q20" s="200"/>
      <c r="R20" s="200"/>
      <c r="S20" s="200"/>
      <c r="T20" s="200"/>
    </row>
    <row r="21" spans="1:20" ht="18">
      <c r="A21" s="205"/>
      <c r="B21" s="266"/>
      <c r="C21" s="208"/>
      <c r="D21" s="206"/>
      <c r="E21" s="199"/>
      <c r="F21" s="206"/>
      <c r="G21" s="199"/>
      <c r="H21" s="206"/>
      <c r="I21" s="199"/>
      <c r="J21" s="206"/>
      <c r="K21" s="199"/>
      <c r="L21" s="206"/>
      <c r="M21" s="199"/>
      <c r="N21" s="200"/>
      <c r="O21" s="200"/>
      <c r="P21" s="200"/>
      <c r="Q21" s="200"/>
      <c r="R21" s="200"/>
      <c r="S21" s="200"/>
      <c r="T21" s="200"/>
    </row>
    <row r="22" spans="1:20" ht="18">
      <c r="A22" s="203"/>
      <c r="B22" s="266"/>
      <c r="C22" s="208"/>
      <c r="D22" s="200"/>
      <c r="E22" s="199"/>
      <c r="F22" s="206"/>
      <c r="G22" s="199"/>
      <c r="H22" s="206"/>
      <c r="I22" s="199"/>
      <c r="J22" s="206"/>
      <c r="K22" s="199"/>
      <c r="L22" s="206"/>
      <c r="M22" s="199"/>
      <c r="N22" s="200"/>
      <c r="O22" s="200"/>
      <c r="P22" s="200"/>
      <c r="Q22" s="200"/>
      <c r="R22" s="200"/>
      <c r="S22" s="200"/>
      <c r="T22" s="200"/>
    </row>
    <row r="23" spans="1:20" ht="18">
      <c r="A23" s="203" t="str">
        <f>'lijst 20 hoog i'!A23</f>
        <v>Bonnie Liefting </v>
      </c>
      <c r="B23" s="266"/>
      <c r="C23" s="208">
        <f>'lijst 20 hoog i'!C23</f>
        <v>1</v>
      </c>
      <c r="D23" s="268">
        <v>1.5</v>
      </c>
      <c r="E23" s="199"/>
      <c r="F23" s="268">
        <v>1.7</v>
      </c>
      <c r="G23" s="199"/>
      <c r="H23" s="268">
        <v>1.9</v>
      </c>
      <c r="I23" s="199"/>
      <c r="J23" s="268">
        <v>1.9</v>
      </c>
      <c r="K23" s="199"/>
      <c r="L23" s="268">
        <v>2.1</v>
      </c>
      <c r="M23" s="199"/>
      <c r="N23" s="200"/>
      <c r="O23" s="200"/>
      <c r="P23" s="294">
        <v>1.9</v>
      </c>
      <c r="Q23" s="200"/>
      <c r="R23" s="200"/>
      <c r="S23" s="200"/>
      <c r="T23" s="200"/>
    </row>
    <row r="24" spans="1:20" ht="18">
      <c r="A24" s="203"/>
      <c r="B24" s="266"/>
      <c r="C24" s="208"/>
      <c r="D24" s="268"/>
      <c r="E24" s="199"/>
      <c r="F24" s="268"/>
      <c r="G24" s="199"/>
      <c r="H24" s="268"/>
      <c r="I24" s="199"/>
      <c r="J24" s="268"/>
      <c r="K24" s="199"/>
      <c r="L24" s="268"/>
      <c r="M24" s="199"/>
      <c r="N24" s="200"/>
      <c r="O24" s="200"/>
      <c r="P24" s="268"/>
      <c r="Q24" s="200"/>
      <c r="R24" s="200"/>
      <c r="S24" s="200"/>
      <c r="T24" s="200"/>
    </row>
    <row r="25" spans="1:20" ht="18">
      <c r="A25" s="203"/>
      <c r="B25" s="266"/>
      <c r="C25" s="208"/>
      <c r="D25" s="268"/>
      <c r="E25" s="199"/>
      <c r="F25" s="268"/>
      <c r="G25" s="199"/>
      <c r="H25" s="268"/>
      <c r="I25" s="199"/>
      <c r="J25" s="268"/>
      <c r="K25" s="199"/>
      <c r="L25" s="268"/>
      <c r="M25" s="199"/>
      <c r="N25" s="200"/>
      <c r="O25" s="200"/>
      <c r="P25" s="268"/>
      <c r="Q25" s="200"/>
      <c r="R25" s="200"/>
      <c r="S25" s="200"/>
      <c r="T25" s="200"/>
    </row>
    <row r="26" spans="1:20" ht="18">
      <c r="A26" s="203"/>
      <c r="B26" s="266"/>
      <c r="C26" s="208"/>
      <c r="D26" s="268"/>
      <c r="E26" s="199"/>
      <c r="F26" s="268"/>
      <c r="G26" s="199"/>
      <c r="H26" s="268"/>
      <c r="I26" s="199"/>
      <c r="J26" s="268"/>
      <c r="K26" s="199"/>
      <c r="L26" s="268"/>
      <c r="M26" s="199"/>
      <c r="N26" s="200"/>
      <c r="O26" s="200"/>
      <c r="P26" s="268"/>
      <c r="Q26" s="200"/>
      <c r="R26" s="200"/>
      <c r="S26" s="200"/>
      <c r="T26" s="200"/>
    </row>
    <row r="27" spans="1:20" ht="18">
      <c r="A27" s="203"/>
      <c r="B27" s="39"/>
      <c r="C27" s="208"/>
      <c r="D27" s="206"/>
      <c r="E27" s="199"/>
      <c r="F27" s="206"/>
      <c r="G27" s="199"/>
      <c r="H27" s="206"/>
      <c r="I27" s="199"/>
      <c r="J27" s="206"/>
      <c r="K27" s="199"/>
      <c r="L27" s="206"/>
      <c r="M27" s="199"/>
      <c r="N27" s="200"/>
      <c r="O27" s="200"/>
      <c r="P27" s="200"/>
      <c r="Q27" s="200"/>
      <c r="R27" s="200"/>
      <c r="S27" s="200"/>
      <c r="T27" s="200"/>
    </row>
    <row r="28" spans="1:20" ht="18">
      <c r="A28" s="203"/>
      <c r="B28" s="39"/>
      <c r="C28" s="208"/>
      <c r="D28" s="206"/>
      <c r="E28" s="199"/>
      <c r="F28" s="206"/>
      <c r="G28" s="199"/>
      <c r="H28" s="206"/>
      <c r="I28" s="199"/>
      <c r="J28" s="206"/>
      <c r="K28" s="199"/>
      <c r="L28" s="206"/>
      <c r="M28" s="199"/>
      <c r="N28" s="206"/>
      <c r="O28" s="199"/>
      <c r="P28" s="206"/>
      <c r="Q28" s="199"/>
      <c r="R28" s="206"/>
      <c r="S28" s="199"/>
      <c r="T28" s="206"/>
    </row>
    <row r="29" spans="1:20" ht="18">
      <c r="A29" s="205"/>
      <c r="B29" s="39"/>
      <c r="C29" s="208"/>
      <c r="D29" s="206"/>
      <c r="E29" s="199"/>
      <c r="F29" s="206"/>
      <c r="G29" s="199"/>
      <c r="H29" s="206"/>
      <c r="I29" s="199"/>
      <c r="J29" s="206"/>
      <c r="K29" s="199"/>
      <c r="L29" s="206"/>
      <c r="M29" s="199"/>
      <c r="N29" s="206"/>
      <c r="O29" s="199"/>
      <c r="P29" s="206"/>
      <c r="Q29" s="199"/>
      <c r="R29" s="206"/>
      <c r="S29" s="199"/>
      <c r="T29" s="206"/>
    </row>
    <row r="31" spans="1:17" ht="25.5">
      <c r="A31" s="193" t="s">
        <v>27</v>
      </c>
      <c r="B31" s="194"/>
      <c r="D31" s="53"/>
      <c r="E31" s="53"/>
      <c r="F31" s="195"/>
      <c r="G31" s="53"/>
      <c r="H31" s="53"/>
      <c r="I31" s="53"/>
      <c r="J31" s="53"/>
      <c r="K31" s="53"/>
      <c r="L31" s="53"/>
      <c r="M31" s="53"/>
      <c r="N31" s="53"/>
      <c r="O31" s="53"/>
      <c r="P31" s="53"/>
      <c r="Q31" s="53"/>
    </row>
    <row r="32" spans="4:17" ht="20.25">
      <c r="D32" s="178"/>
      <c r="F32" s="196"/>
      <c r="G32" s="196"/>
      <c r="H32" s="196"/>
      <c r="I32" s="196"/>
      <c r="J32" s="196"/>
      <c r="K32" s="196"/>
      <c r="L32" s="196"/>
      <c r="M32" s="196"/>
      <c r="N32" s="196"/>
      <c r="O32" s="196"/>
      <c r="P32" s="196"/>
      <c r="Q32" s="196"/>
    </row>
    <row r="33" spans="1:17" ht="18">
      <c r="A33" s="198"/>
      <c r="B33" s="198"/>
      <c r="C33" s="198"/>
      <c r="D33" s="199" t="s">
        <v>199</v>
      </c>
      <c r="E33" s="199"/>
      <c r="F33" s="200"/>
      <c r="G33" s="199"/>
      <c r="H33" s="200"/>
      <c r="I33" s="199"/>
      <c r="J33" s="200"/>
      <c r="K33" s="199"/>
      <c r="L33" s="200"/>
      <c r="M33" s="199"/>
      <c r="N33" s="199"/>
      <c r="O33" s="199"/>
      <c r="P33" s="199"/>
      <c r="Q33" s="199"/>
    </row>
    <row r="34" spans="1:17" ht="18">
      <c r="A34" s="198"/>
      <c r="B34" s="198"/>
      <c r="C34" s="198"/>
      <c r="D34" s="201"/>
      <c r="E34" s="199"/>
      <c r="F34" s="202"/>
      <c r="G34" s="199"/>
      <c r="H34" s="202"/>
      <c r="I34" s="199"/>
      <c r="J34" s="202"/>
      <c r="K34" s="199"/>
      <c r="L34" s="202"/>
      <c r="M34" s="199"/>
      <c r="N34" s="202"/>
      <c r="O34" s="199"/>
      <c r="P34" s="202"/>
      <c r="Q34" s="199"/>
    </row>
    <row r="35" spans="1:17" ht="18">
      <c r="A35" s="205" t="s">
        <v>141</v>
      </c>
      <c r="B35" s="39"/>
      <c r="C35" s="203"/>
      <c r="D35" s="200"/>
      <c r="E35" s="199"/>
      <c r="F35" s="200"/>
      <c r="G35" s="199"/>
      <c r="H35" s="200"/>
      <c r="I35" s="199"/>
      <c r="J35" s="200"/>
      <c r="K35" s="199"/>
      <c r="L35" s="200"/>
      <c r="M35" s="199"/>
      <c r="N35" s="200"/>
      <c r="O35" s="199"/>
      <c r="P35" s="200"/>
      <c r="Q35" s="199"/>
    </row>
    <row r="36" spans="1:17" ht="18">
      <c r="A36" s="205" t="s">
        <v>139</v>
      </c>
      <c r="C36" s="205"/>
      <c r="D36" s="206"/>
      <c r="E36" s="207"/>
      <c r="F36" s="206"/>
      <c r="G36" s="199"/>
      <c r="H36" s="206"/>
      <c r="I36" s="199"/>
      <c r="J36" s="206"/>
      <c r="K36" s="199"/>
      <c r="L36" s="206"/>
      <c r="M36" s="199"/>
      <c r="N36" s="206"/>
      <c r="O36" s="199"/>
      <c r="P36" s="206"/>
      <c r="Q36" s="199"/>
    </row>
    <row r="37" spans="1:17" ht="18">
      <c r="A37" s="205" t="s">
        <v>136</v>
      </c>
      <c r="B37" s="39"/>
      <c r="C37" s="205"/>
      <c r="D37" s="206"/>
      <c r="E37" s="199"/>
      <c r="F37" s="206"/>
      <c r="G37" s="199"/>
      <c r="H37" s="206"/>
      <c r="I37" s="199"/>
      <c r="J37" s="206"/>
      <c r="K37" s="199"/>
      <c r="L37" s="206"/>
      <c r="M37" s="199"/>
      <c r="N37" s="206"/>
      <c r="O37" s="199"/>
      <c r="P37" s="206"/>
      <c r="Q37" s="199"/>
    </row>
    <row r="38" spans="1:17" ht="18">
      <c r="A38" s="205" t="s">
        <v>140</v>
      </c>
      <c r="B38" s="39"/>
      <c r="C38" s="205"/>
      <c r="D38" s="206"/>
      <c r="E38" s="199"/>
      <c r="F38" s="206"/>
      <c r="G38" s="199"/>
      <c r="H38" s="206"/>
      <c r="I38" s="199"/>
      <c r="J38" s="206"/>
      <c r="K38" s="199"/>
      <c r="L38" s="206"/>
      <c r="M38" s="199"/>
      <c r="N38" s="206"/>
      <c r="O38" s="199"/>
      <c r="P38" s="206"/>
      <c r="Q38" s="199"/>
    </row>
    <row r="39" spans="1:17" ht="18">
      <c r="A39" s="205" t="s">
        <v>137</v>
      </c>
      <c r="B39" s="39"/>
      <c r="C39" s="205"/>
      <c r="D39" s="206"/>
      <c r="E39" s="199"/>
      <c r="F39" s="206"/>
      <c r="G39" s="199"/>
      <c r="H39" s="206"/>
      <c r="I39" s="199"/>
      <c r="J39" s="206"/>
      <c r="K39" s="199"/>
      <c r="L39" s="206"/>
      <c r="M39" s="199"/>
      <c r="N39" s="206"/>
      <c r="O39" s="199"/>
      <c r="P39" s="206"/>
      <c r="Q39" s="199"/>
    </row>
    <row r="40" spans="1:17" ht="18">
      <c r="A40" s="205" t="s">
        <v>135</v>
      </c>
      <c r="B40" s="39"/>
      <c r="C40" s="205"/>
      <c r="D40" s="206"/>
      <c r="E40" s="199"/>
      <c r="F40" s="206"/>
      <c r="G40" s="199"/>
      <c r="H40" s="206"/>
      <c r="I40" s="199"/>
      <c r="J40" s="206"/>
      <c r="K40" s="199"/>
      <c r="L40" s="206"/>
      <c r="M40" s="199"/>
      <c r="N40" s="206"/>
      <c r="O40" s="199"/>
      <c r="P40" s="206"/>
      <c r="Q40" s="199"/>
    </row>
    <row r="41" spans="1:17" ht="18">
      <c r="A41" s="205" t="s">
        <v>132</v>
      </c>
      <c r="B41" s="39"/>
      <c r="C41" s="205"/>
      <c r="D41" s="206"/>
      <c r="E41" s="199"/>
      <c r="F41" s="206"/>
      <c r="G41" s="199"/>
      <c r="H41" s="206"/>
      <c r="I41" s="199"/>
      <c r="J41" s="206"/>
      <c r="K41" s="199"/>
      <c r="L41" s="206"/>
      <c r="M41" s="199"/>
      <c r="N41" s="206"/>
      <c r="O41" s="199"/>
      <c r="P41" s="206"/>
      <c r="Q41" s="199"/>
    </row>
    <row r="42" spans="1:17" ht="18">
      <c r="A42" s="205" t="s">
        <v>133</v>
      </c>
      <c r="B42" s="39"/>
      <c r="C42" s="205"/>
      <c r="D42" s="206"/>
      <c r="E42" s="199"/>
      <c r="F42" s="206"/>
      <c r="G42" s="199"/>
      <c r="H42" s="206"/>
      <c r="I42" s="199"/>
      <c r="J42" s="206"/>
      <c r="K42" s="199"/>
      <c r="L42" s="206"/>
      <c r="M42" s="199"/>
      <c r="N42" s="206"/>
      <c r="O42" s="199"/>
      <c r="P42" s="206"/>
      <c r="Q42" s="199"/>
    </row>
    <row r="43" spans="1:17" ht="18">
      <c r="A43" s="205" t="s">
        <v>134</v>
      </c>
      <c r="B43" s="39"/>
      <c r="C43" s="205"/>
      <c r="D43" s="206"/>
      <c r="E43" s="199"/>
      <c r="F43" s="206"/>
      <c r="G43" s="199"/>
      <c r="H43" s="206"/>
      <c r="I43" s="199"/>
      <c r="J43" s="206"/>
      <c r="K43" s="199"/>
      <c r="L43" s="206"/>
      <c r="M43" s="199"/>
      <c r="N43" s="206"/>
      <c r="O43" s="199"/>
      <c r="P43" s="206"/>
      <c r="Q43" s="199"/>
    </row>
    <row r="44" spans="1:17" ht="18">
      <c r="A44" s="205" t="s">
        <v>131</v>
      </c>
      <c r="B44" s="39"/>
      <c r="C44" s="205"/>
      <c r="D44" s="206"/>
      <c r="E44" s="199"/>
      <c r="F44" s="206"/>
      <c r="G44" s="199"/>
      <c r="H44" s="206"/>
      <c r="I44" s="199"/>
      <c r="J44" s="206"/>
      <c r="K44" s="199"/>
      <c r="L44" s="206"/>
      <c r="M44" s="199"/>
      <c r="N44" s="206"/>
      <c r="O44" s="199"/>
      <c r="P44" s="206"/>
      <c r="Q44" s="199"/>
    </row>
    <row r="45" spans="1:17" ht="18">
      <c r="A45" s="205" t="s">
        <v>130</v>
      </c>
      <c r="B45" s="39"/>
      <c r="C45" s="205"/>
      <c r="D45" s="206"/>
      <c r="E45" s="199"/>
      <c r="F45" s="206"/>
      <c r="G45" s="199"/>
      <c r="H45" s="206"/>
      <c r="I45" s="199"/>
      <c r="J45" s="206"/>
      <c r="K45" s="199"/>
      <c r="L45" s="206"/>
      <c r="M45" s="199"/>
      <c r="N45" s="206"/>
      <c r="O45" s="199"/>
      <c r="P45" s="206"/>
      <c r="Q45" s="199"/>
    </row>
    <row r="46" spans="1:17" ht="18">
      <c r="A46" s="205" t="s">
        <v>129</v>
      </c>
      <c r="B46" s="39"/>
      <c r="C46" s="205"/>
      <c r="D46" s="206"/>
      <c r="E46" s="199"/>
      <c r="F46" s="206"/>
      <c r="G46" s="199"/>
      <c r="H46" s="206"/>
      <c r="I46" s="199"/>
      <c r="J46" s="206"/>
      <c r="K46" s="199"/>
      <c r="L46" s="206"/>
      <c r="M46" s="199"/>
      <c r="N46" s="206"/>
      <c r="O46" s="199"/>
      <c r="P46" s="206"/>
      <c r="Q46" s="199"/>
    </row>
    <row r="47" spans="1:17" ht="18">
      <c r="A47" s="205" t="s">
        <v>128</v>
      </c>
      <c r="B47" s="39"/>
      <c r="C47" s="205"/>
      <c r="D47" s="206"/>
      <c r="E47" s="199"/>
      <c r="F47" s="206"/>
      <c r="G47" s="199"/>
      <c r="H47" s="206"/>
      <c r="I47" s="199"/>
      <c r="J47" s="206"/>
      <c r="K47" s="199"/>
      <c r="L47" s="206"/>
      <c r="M47" s="199"/>
      <c r="N47" s="206"/>
      <c r="O47" s="199"/>
      <c r="P47" s="206"/>
      <c r="Q47" s="199"/>
    </row>
    <row r="48" spans="1:17" ht="18">
      <c r="A48" s="205" t="s">
        <v>127</v>
      </c>
      <c r="B48" s="39"/>
      <c r="C48" s="205"/>
      <c r="D48" s="206"/>
      <c r="E48" s="199"/>
      <c r="F48" s="206"/>
      <c r="G48" s="199"/>
      <c r="H48" s="206"/>
      <c r="I48" s="199"/>
      <c r="J48" s="206"/>
      <c r="K48" s="199"/>
      <c r="L48" s="206"/>
      <c r="M48" s="199"/>
      <c r="N48" s="206"/>
      <c r="O48" s="199"/>
      <c r="P48" s="206"/>
      <c r="Q48" s="199"/>
    </row>
    <row r="49" spans="1:17" ht="18">
      <c r="A49" s="205" t="s">
        <v>126</v>
      </c>
      <c r="B49" s="39"/>
      <c r="C49" s="205"/>
      <c r="D49" s="206"/>
      <c r="E49" s="199"/>
      <c r="F49" s="206"/>
      <c r="G49" s="199"/>
      <c r="H49" s="206"/>
      <c r="I49" s="199"/>
      <c r="J49" s="206"/>
      <c r="K49" s="199"/>
      <c r="L49" s="206"/>
      <c r="M49" s="199"/>
      <c r="N49" s="206"/>
      <c r="O49" s="199"/>
      <c r="P49" s="206"/>
      <c r="Q49" s="199"/>
    </row>
    <row r="50" spans="1:17" ht="18">
      <c r="A50" s="205" t="s">
        <v>125</v>
      </c>
      <c r="B50" s="39"/>
      <c r="C50" s="205"/>
      <c r="D50" s="206"/>
      <c r="E50" s="199"/>
      <c r="F50" s="206"/>
      <c r="G50" s="199"/>
      <c r="H50" s="206"/>
      <c r="I50" s="199"/>
      <c r="J50" s="206"/>
      <c r="K50" s="199"/>
      <c r="L50" s="206"/>
      <c r="M50" s="199"/>
      <c r="N50" s="206"/>
      <c r="O50" s="199"/>
      <c r="P50" s="206"/>
      <c r="Q50" s="199"/>
    </row>
    <row r="51" spans="1:17" ht="18">
      <c r="A51" s="205" t="s">
        <v>124</v>
      </c>
      <c r="B51" s="39"/>
      <c r="C51" s="205"/>
      <c r="D51" s="206"/>
      <c r="E51" s="199"/>
      <c r="F51" s="206"/>
      <c r="G51" s="199"/>
      <c r="H51" s="206"/>
      <c r="I51" s="199"/>
      <c r="J51" s="206"/>
      <c r="K51" s="199"/>
      <c r="L51" s="206"/>
      <c r="M51" s="199"/>
      <c r="N51" s="206"/>
      <c r="O51" s="199"/>
      <c r="P51" s="206"/>
      <c r="Q51" s="199"/>
    </row>
    <row r="52" spans="1:17" ht="18">
      <c r="A52" s="205" t="s">
        <v>123</v>
      </c>
      <c r="B52" s="39"/>
      <c r="C52" s="205"/>
      <c r="D52" s="206"/>
      <c r="E52" s="199"/>
      <c r="F52" s="206"/>
      <c r="G52" s="199"/>
      <c r="H52" s="206"/>
      <c r="I52" s="199"/>
      <c r="J52" s="206"/>
      <c r="K52" s="199"/>
      <c r="L52" s="206"/>
      <c r="M52" s="199"/>
      <c r="N52" s="206"/>
      <c r="O52" s="199"/>
      <c r="P52" s="206"/>
      <c r="Q52" s="199"/>
    </row>
    <row r="53" spans="1:17" ht="18">
      <c r="A53" s="205"/>
      <c r="B53" s="39"/>
      <c r="C53" s="205"/>
      <c r="D53" s="206"/>
      <c r="E53" s="199"/>
      <c r="F53" s="206"/>
      <c r="G53" s="199"/>
      <c r="H53" s="206"/>
      <c r="I53" s="199"/>
      <c r="J53" s="206"/>
      <c r="K53" s="199"/>
      <c r="L53" s="206"/>
      <c r="M53" s="199"/>
      <c r="N53" s="206"/>
      <c r="O53" s="199"/>
      <c r="P53" s="206"/>
      <c r="Q53" s="199"/>
    </row>
    <row r="54" spans="1:17" ht="18">
      <c r="A54" s="205"/>
      <c r="B54" s="39"/>
      <c r="C54" s="205"/>
      <c r="D54" s="206"/>
      <c r="E54" s="199"/>
      <c r="F54" s="206"/>
      <c r="G54" s="199"/>
      <c r="H54" s="206"/>
      <c r="I54" s="199"/>
      <c r="J54" s="206"/>
      <c r="K54" s="199"/>
      <c r="L54" s="206"/>
      <c r="M54" s="199"/>
      <c r="N54" s="206"/>
      <c r="O54" s="199"/>
      <c r="P54" s="206"/>
      <c r="Q54" s="199"/>
    </row>
    <row r="55" spans="2:17" ht="18">
      <c r="B55" s="39"/>
      <c r="C55" s="208"/>
      <c r="D55" s="206"/>
      <c r="E55" s="199"/>
      <c r="F55" s="206"/>
      <c r="G55" s="199"/>
      <c r="H55" s="206"/>
      <c r="I55" s="199"/>
      <c r="J55" s="206"/>
      <c r="K55" s="199"/>
      <c r="L55" s="206"/>
      <c r="M55" s="199"/>
      <c r="N55" s="206"/>
      <c r="O55" s="199"/>
      <c r="P55" s="206"/>
      <c r="Q55" s="199"/>
    </row>
    <row r="56" spans="1:17" ht="18">
      <c r="A56" s="205"/>
      <c r="B56" s="39"/>
      <c r="C56" s="208"/>
      <c r="D56" s="206"/>
      <c r="E56" s="199"/>
      <c r="F56" s="206"/>
      <c r="G56" s="199"/>
      <c r="H56" s="206"/>
      <c r="I56" s="199"/>
      <c r="J56" s="206"/>
      <c r="K56" s="199"/>
      <c r="L56" s="206"/>
      <c r="M56" s="199"/>
      <c r="N56" s="206"/>
      <c r="O56" s="199"/>
      <c r="P56" s="206"/>
      <c r="Q56" s="199"/>
    </row>
  </sheetData>
  <sheetProtection selectLockedCells="1" selectUnlockedCells="1"/>
  <printOptions/>
  <pageMargins left="0.19652777777777777" right="0.11805555555555555" top="0.7479166666666667" bottom="0.7479166666666667" header="0.5118055555555555" footer="0.5118055555555555"/>
  <pageSetup horizontalDpi="300" verticalDpi="300" orientation="landscape" paperSize="9" scale="85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Blad15"/>
  <dimension ref="A1:E26"/>
  <sheetViews>
    <sheetView zoomScalePageLayoutView="0" workbookViewId="0" topLeftCell="A1">
      <selection activeCell="A8" sqref="A8"/>
    </sheetView>
  </sheetViews>
  <sheetFormatPr defaultColWidth="9.140625" defaultRowHeight="12.75"/>
  <cols>
    <col min="1" max="1" width="33.7109375" style="0" customWidth="1"/>
    <col min="4" max="4" width="18.140625" style="0" customWidth="1"/>
  </cols>
  <sheetData>
    <row r="1" spans="1:4" ht="20.25">
      <c r="A1" s="193" t="str">
        <f>INDEX(wh!$B$2:wh!$N$21,$B$2,1)</f>
        <v>3000 meter</v>
      </c>
      <c r="B1" s="194"/>
      <c r="D1" s="217" t="s">
        <v>169</v>
      </c>
    </row>
    <row r="2" spans="2:5" ht="12.75">
      <c r="B2">
        <v>15</v>
      </c>
      <c r="C2">
        <v>1</v>
      </c>
      <c r="D2" s="297" t="s">
        <v>345</v>
      </c>
      <c r="E2" t="s">
        <v>112</v>
      </c>
    </row>
    <row r="3" spans="1:5" ht="18">
      <c r="A3" s="209" t="str">
        <f>'Dag 2 20 kamp'!A3</f>
        <v>Joni van Loon</v>
      </c>
      <c r="B3" s="209"/>
      <c r="C3" s="209">
        <f>'Dag 2 20 kamp'!B3</f>
        <v>9</v>
      </c>
      <c r="D3" s="300"/>
      <c r="E3" s="300"/>
    </row>
    <row r="4" spans="1:5" ht="18">
      <c r="A4" s="209" t="str">
        <f>'Dag 2 20 kamp'!A4</f>
        <v>Siddhi Imming</v>
      </c>
      <c r="B4" s="209"/>
      <c r="C4" s="209">
        <f>'Dag 2 20 kamp'!B4</f>
        <v>8</v>
      </c>
      <c r="D4" s="300">
        <v>15</v>
      </c>
      <c r="E4" s="300">
        <v>41.77</v>
      </c>
    </row>
    <row r="5" spans="1:5" ht="18">
      <c r="A5" s="209" t="str">
        <f>'Dag 2 20 kamp'!A5</f>
        <v>Cedric Bouele</v>
      </c>
      <c r="B5" s="209"/>
      <c r="C5" s="209">
        <f>'Dag 2 20 kamp'!B5</f>
        <v>7</v>
      </c>
      <c r="D5" s="300">
        <v>11</v>
      </c>
      <c r="E5" s="300">
        <v>57.78</v>
      </c>
    </row>
    <row r="6" spans="1:5" ht="18">
      <c r="A6" s="209" t="str">
        <f>'Dag 2 20 kamp'!A6</f>
        <v>Wim Threels </v>
      </c>
      <c r="B6" s="209"/>
      <c r="C6" s="209">
        <f>'Dag 2 20 kamp'!B6</f>
        <v>6</v>
      </c>
      <c r="D6" s="300">
        <v>12</v>
      </c>
      <c r="E6" s="300">
        <v>44</v>
      </c>
    </row>
    <row r="7" spans="1:5" ht="18">
      <c r="A7" s="209" t="str">
        <f>'Dag 2 20 kamp'!A7</f>
        <v>Thomas Collinet</v>
      </c>
      <c r="B7" s="209"/>
      <c r="C7" s="209">
        <f>'Dag 2 20 kamp'!B7</f>
        <v>5</v>
      </c>
      <c r="D7" s="300">
        <v>10</v>
      </c>
      <c r="E7" s="300">
        <v>56.01</v>
      </c>
    </row>
    <row r="8" spans="1:5" ht="18">
      <c r="A8" s="209" t="str">
        <f>'Dag 2 20 kamp'!A8</f>
        <v>Reinhardt Engert</v>
      </c>
      <c r="B8" s="209"/>
      <c r="C8" s="209">
        <f>'Dag 2 20 kamp'!B8</f>
        <v>4</v>
      </c>
      <c r="D8" s="300">
        <v>13</v>
      </c>
      <c r="E8" s="300">
        <v>4.6</v>
      </c>
    </row>
    <row r="9" spans="1:5" ht="18">
      <c r="A9" s="209" t="str">
        <f>'Dag 2 20 kamp'!A9</f>
        <v>Herman van der Velden</v>
      </c>
      <c r="B9" s="209"/>
      <c r="C9" s="209">
        <f>'Dag 2 20 kamp'!B9</f>
        <v>3</v>
      </c>
      <c r="D9" s="300"/>
      <c r="E9" s="300"/>
    </row>
    <row r="10" spans="1:5" ht="18">
      <c r="A10" s="209" t="str">
        <f>'Dag 2 20 kamp'!A10</f>
        <v>Sijmen Liefting</v>
      </c>
      <c r="B10" s="209"/>
      <c r="C10" s="209">
        <f>'Dag 2 20 kamp'!B10</f>
        <v>2</v>
      </c>
      <c r="D10" s="300">
        <v>13</v>
      </c>
      <c r="E10" s="300">
        <v>20.72</v>
      </c>
    </row>
    <row r="11" spans="1:5" ht="18">
      <c r="A11" s="209" t="str">
        <f>'Dag 2 20 kamp'!A23</f>
        <v>Bonnie Liefting </v>
      </c>
      <c r="B11" s="209"/>
      <c r="C11" s="209">
        <f>'Dag 2 20 kamp'!B23</f>
        <v>1</v>
      </c>
      <c r="D11" s="300">
        <v>14</v>
      </c>
      <c r="E11" s="300">
        <v>58.37</v>
      </c>
    </row>
    <row r="12" spans="1:5" ht="20.25">
      <c r="A12" s="209"/>
      <c r="B12" s="209"/>
      <c r="C12" s="209"/>
      <c r="D12" s="181"/>
      <c r="E12" s="214"/>
    </row>
    <row r="13" spans="1:5" ht="20.25">
      <c r="A13" s="209"/>
      <c r="B13" s="209"/>
      <c r="C13" s="209"/>
      <c r="D13" s="181"/>
      <c r="E13" s="214"/>
    </row>
    <row r="14" spans="1:5" ht="20.25">
      <c r="A14" s="209"/>
      <c r="B14" s="209"/>
      <c r="C14" s="209"/>
      <c r="D14" s="181"/>
      <c r="E14" s="214"/>
    </row>
    <row r="15" spans="1:5" ht="20.25">
      <c r="A15" s="209"/>
      <c r="B15" s="209"/>
      <c r="C15" s="209"/>
      <c r="D15" s="181"/>
      <c r="E15" s="214"/>
    </row>
    <row r="16" spans="1:5" ht="20.25">
      <c r="A16" s="209"/>
      <c r="B16" s="209"/>
      <c r="C16" s="209"/>
      <c r="D16" s="181"/>
      <c r="E16" s="214"/>
    </row>
    <row r="17" spans="1:5" ht="20.25">
      <c r="A17" s="209"/>
      <c r="B17" s="209"/>
      <c r="C17" s="209"/>
      <c r="D17" s="181"/>
      <c r="E17" s="214"/>
    </row>
    <row r="18" spans="1:5" ht="20.25">
      <c r="A18" s="215"/>
      <c r="B18" s="215"/>
      <c r="C18" s="215"/>
      <c r="D18" s="181"/>
      <c r="E18" s="214"/>
    </row>
    <row r="19" spans="1:5" ht="20.25">
      <c r="A19" s="215"/>
      <c r="B19" s="215"/>
      <c r="C19" s="215"/>
      <c r="D19" s="181"/>
      <c r="E19" s="214"/>
    </row>
    <row r="20" spans="1:5" ht="20.25">
      <c r="A20" s="209"/>
      <c r="B20" s="212"/>
      <c r="C20" s="209"/>
      <c r="D20" s="181"/>
      <c r="E20" s="214"/>
    </row>
    <row r="21" spans="1:5" ht="20.25">
      <c r="A21" s="209"/>
      <c r="B21" s="213"/>
      <c r="C21" s="209"/>
      <c r="D21" s="181"/>
      <c r="E21" s="214"/>
    </row>
    <row r="22" spans="1:5" ht="20.25">
      <c r="A22" s="209"/>
      <c r="B22" s="213"/>
      <c r="C22" s="209"/>
      <c r="D22" s="181"/>
      <c r="E22" s="214"/>
    </row>
    <row r="23" spans="1:5" ht="20.25">
      <c r="A23" s="209"/>
      <c r="B23" s="213"/>
      <c r="C23" s="209"/>
      <c r="D23" s="181"/>
      <c r="E23" s="214"/>
    </row>
    <row r="24" spans="1:5" ht="20.25">
      <c r="A24" s="209"/>
      <c r="B24" s="213"/>
      <c r="C24" s="209"/>
      <c r="D24" s="181"/>
      <c r="E24" s="214"/>
    </row>
    <row r="25" spans="1:5" ht="20.25">
      <c r="A25" s="209"/>
      <c r="B25" s="213"/>
      <c r="C25" s="209"/>
      <c r="D25" s="181"/>
      <c r="E25" s="214"/>
    </row>
    <row r="26" spans="1:5" ht="20.25">
      <c r="A26" s="209"/>
      <c r="B26" s="213"/>
      <c r="C26" s="209"/>
      <c r="D26" s="181"/>
      <c r="E26" s="214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scale="115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2">
    <pageSetUpPr fitToPage="1"/>
  </sheetPr>
  <dimension ref="A1:H80"/>
  <sheetViews>
    <sheetView zoomScale="80" zoomScaleNormal="80" zoomScalePageLayoutView="0" workbookViewId="0" topLeftCell="A1">
      <selection activeCell="H17" sqref="H17"/>
    </sheetView>
  </sheetViews>
  <sheetFormatPr defaultColWidth="9.140625" defaultRowHeight="12.75"/>
  <cols>
    <col min="1" max="1" width="35.7109375" style="0" customWidth="1"/>
    <col min="2" max="2" width="9.7109375" style="184" customWidth="1"/>
    <col min="3" max="3" width="12.8515625" style="176" customWidth="1"/>
    <col min="4" max="4" width="12.28125" style="0" customWidth="1"/>
    <col min="5" max="5" width="22.57421875" style="0" customWidth="1"/>
    <col min="6" max="6" width="14.8515625" style="0" customWidth="1"/>
    <col min="7" max="7" width="5.00390625" style="0" customWidth="1"/>
    <col min="8" max="9" width="6.57421875" style="0" customWidth="1"/>
    <col min="10" max="10" width="4.00390625" style="0" customWidth="1"/>
    <col min="11" max="11" width="6.00390625" style="0" customWidth="1"/>
    <col min="12" max="12" width="4.00390625" style="0" customWidth="1"/>
    <col min="15" max="15" width="6.28125" style="0" customWidth="1"/>
    <col min="16" max="16" width="5.57421875" style="0" customWidth="1"/>
  </cols>
  <sheetData>
    <row r="1" spans="1:5" ht="25.5">
      <c r="A1" s="174" t="s">
        <v>166</v>
      </c>
      <c r="B1" s="175" t="str">
        <f>INDEX(wh!$B$2:wh!$N$23,$D$2,1)</f>
        <v>400 meter horden</v>
      </c>
      <c r="D1" s="177"/>
      <c r="E1" s="175" t="s">
        <v>169</v>
      </c>
    </row>
    <row r="2" spans="1:5" ht="25.5">
      <c r="A2" s="174"/>
      <c r="B2" s="175"/>
      <c r="D2" s="177">
        <v>16</v>
      </c>
      <c r="E2" s="177">
        <v>1</v>
      </c>
    </row>
    <row r="3" spans="1:6" ht="20.25">
      <c r="A3" s="178" t="s">
        <v>96</v>
      </c>
      <c r="B3" s="179" t="s">
        <v>167</v>
      </c>
      <c r="C3" s="180" t="s">
        <v>168</v>
      </c>
      <c r="D3" s="178"/>
      <c r="E3" s="181" t="s">
        <v>345</v>
      </c>
      <c r="F3" s="292" t="s">
        <v>112</v>
      </c>
    </row>
    <row r="4" spans="1:8" ht="20.25">
      <c r="A4" s="182" t="str">
        <f>'Dag 1 20 kamp'!A6</f>
        <v>Wim Threels </v>
      </c>
      <c r="B4" s="182">
        <f>'Dag 1 20 kamp'!B6</f>
        <v>6</v>
      </c>
      <c r="C4" s="180" t="s">
        <v>170</v>
      </c>
      <c r="D4" s="289" t="str">
        <f>'Dag 1 20 kamp'!BN6</f>
        <v>76,2 cm</v>
      </c>
      <c r="E4" s="300">
        <v>1</v>
      </c>
      <c r="F4" s="300">
        <v>16.86</v>
      </c>
      <c r="H4" s="19"/>
    </row>
    <row r="5" spans="1:8" ht="20.25">
      <c r="A5" s="263" t="str">
        <f>'Dag 1 20 kamp'!A7</f>
        <v>Thomas Collinet</v>
      </c>
      <c r="B5" s="263">
        <f>'Dag 1 20 kamp'!B7</f>
        <v>5</v>
      </c>
      <c r="C5" s="180" t="s">
        <v>172</v>
      </c>
      <c r="D5" s="290" t="str">
        <f>'Dag 1 20 kamp'!BN7</f>
        <v>91,4 cm</v>
      </c>
      <c r="E5" s="300">
        <v>1</v>
      </c>
      <c r="F5" s="300">
        <v>13.9</v>
      </c>
      <c r="H5" s="19"/>
    </row>
    <row r="6" spans="1:8" ht="20.25">
      <c r="A6" s="263" t="str">
        <f>'Dag 1 20 kamp'!A8</f>
        <v>Reinhardt Engert</v>
      </c>
      <c r="B6" s="263">
        <f>'Dag 1 20 kamp'!B8</f>
        <v>4</v>
      </c>
      <c r="C6" s="180" t="s">
        <v>173</v>
      </c>
      <c r="D6" s="290" t="str">
        <f>'Dag 1 20 kamp'!BN8</f>
        <v>76,2 cm</v>
      </c>
      <c r="E6" s="300">
        <v>2</v>
      </c>
      <c r="F6" s="300">
        <v>9.29</v>
      </c>
      <c r="H6" s="19"/>
    </row>
    <row r="7" spans="1:8" ht="20.25">
      <c r="A7" s="263" t="str">
        <f>'Dag 1 20 kamp'!A9</f>
        <v>Herman van der Velden</v>
      </c>
      <c r="B7" s="263">
        <f>'Dag 1 20 kamp'!B9</f>
        <v>3</v>
      </c>
      <c r="C7" s="180" t="s">
        <v>175</v>
      </c>
      <c r="D7" s="290" t="str">
        <f>'Dag 1 20 kamp'!BN9</f>
        <v>84 cm</v>
      </c>
      <c r="E7" s="300"/>
      <c r="F7" s="300"/>
      <c r="H7" s="19"/>
    </row>
    <row r="8" spans="1:8" ht="20.25">
      <c r="A8" s="263" t="str">
        <f>'Dag 1 20 kamp'!A23</f>
        <v>Bonnie Liefting </v>
      </c>
      <c r="B8" s="263">
        <f>'Dag 1 20 kamp'!B23</f>
        <v>1</v>
      </c>
      <c r="C8" s="180" t="s">
        <v>176</v>
      </c>
      <c r="D8" s="290" t="str">
        <f>'Dag 1 20 kamp'!BN23</f>
        <v>76,2 cm</v>
      </c>
      <c r="E8" s="300">
        <v>1</v>
      </c>
      <c r="F8" s="300">
        <v>42.29</v>
      </c>
      <c r="H8" s="19"/>
    </row>
    <row r="9" spans="1:8" ht="20.25">
      <c r="A9" s="182"/>
      <c r="B9" s="182"/>
      <c r="C9" s="180" t="s">
        <v>177</v>
      </c>
      <c r="D9" s="291"/>
      <c r="E9" s="181"/>
      <c r="F9" s="214"/>
      <c r="H9" s="19"/>
    </row>
    <row r="10" spans="1:8" ht="20.25">
      <c r="A10" s="182"/>
      <c r="B10" s="183"/>
      <c r="C10" s="180"/>
      <c r="D10" s="3"/>
      <c r="E10" s="181"/>
      <c r="F10" s="293"/>
      <c r="H10" s="19"/>
    </row>
    <row r="11" spans="1:6" ht="20.25">
      <c r="A11" s="178" t="s">
        <v>96</v>
      </c>
      <c r="B11" s="179" t="s">
        <v>167</v>
      </c>
      <c r="C11" s="180" t="s">
        <v>168</v>
      </c>
      <c r="D11" s="3"/>
      <c r="E11" s="181" t="s">
        <v>345</v>
      </c>
      <c r="F11" s="292" t="s">
        <v>112</v>
      </c>
    </row>
    <row r="12" spans="1:8" ht="20.25">
      <c r="A12" s="182" t="str">
        <f>'Dag 1 20 kamp'!A3</f>
        <v>Joni van Loon</v>
      </c>
      <c r="B12" s="182">
        <f>'Dag 1 20 kamp'!B3</f>
        <v>9</v>
      </c>
      <c r="C12" s="180" t="s">
        <v>178</v>
      </c>
      <c r="D12" s="289" t="str">
        <f>'Dag 1 20 kamp'!BN3</f>
        <v>91,4 cm</v>
      </c>
      <c r="E12" s="300"/>
      <c r="F12" s="299"/>
      <c r="H12" s="19"/>
    </row>
    <row r="13" spans="1:8" ht="20.25">
      <c r="A13" s="182" t="str">
        <f>'Dag 1 20 kamp'!A4</f>
        <v>Siddhi Imming</v>
      </c>
      <c r="B13" s="182">
        <f>'Dag 1 20 kamp'!B4</f>
        <v>8</v>
      </c>
      <c r="C13" s="180" t="s">
        <v>180</v>
      </c>
      <c r="D13" s="289" t="str">
        <f>'Dag 1 20 kamp'!BN4</f>
        <v>91,4 cm</v>
      </c>
      <c r="E13" s="300">
        <v>1</v>
      </c>
      <c r="F13" s="299">
        <v>42.69</v>
      </c>
      <c r="H13" s="19"/>
    </row>
    <row r="14" spans="1:8" ht="20.25">
      <c r="A14" s="182" t="str">
        <f>'Dag 1 20 kamp'!A5</f>
        <v>Cedric Bouele</v>
      </c>
      <c r="B14" s="182">
        <f>'Dag 1 20 kamp'!B5</f>
        <v>7</v>
      </c>
      <c r="C14" s="180" t="s">
        <v>181</v>
      </c>
      <c r="D14" s="289" t="str">
        <f>'Dag 1 20 kamp'!BN5</f>
        <v>91,4 cm</v>
      </c>
      <c r="E14" s="300">
        <v>1</v>
      </c>
      <c r="F14" s="300">
        <v>18.56</v>
      </c>
      <c r="H14" s="19"/>
    </row>
    <row r="15" spans="1:8" ht="20.25">
      <c r="A15" s="182" t="str">
        <f>'Dag 1 20 kamp'!$A$10</f>
        <v>Sijmen Liefting</v>
      </c>
      <c r="B15" s="182">
        <f>'Dag 1 20 kamp'!B10</f>
        <v>2</v>
      </c>
      <c r="C15" s="180" t="s">
        <v>182</v>
      </c>
      <c r="D15" s="289" t="str">
        <f>'Dag 1 20 kamp'!BN10</f>
        <v>91,4 cm</v>
      </c>
      <c r="E15" s="300">
        <v>1</v>
      </c>
      <c r="F15" s="300">
        <v>35.46</v>
      </c>
      <c r="H15" s="19"/>
    </row>
    <row r="16" spans="1:8" ht="20.25">
      <c r="A16" s="182"/>
      <c r="B16" s="182"/>
      <c r="C16" s="180" t="s">
        <v>183</v>
      </c>
      <c r="D16" s="186"/>
      <c r="E16" s="181"/>
      <c r="F16" s="214"/>
      <c r="H16" s="19"/>
    </row>
    <row r="17" spans="1:8" ht="20.25">
      <c r="A17" s="182"/>
      <c r="B17" s="182"/>
      <c r="C17" s="180" t="s">
        <v>184</v>
      </c>
      <c r="D17" s="186"/>
      <c r="E17" s="181"/>
      <c r="F17" s="214"/>
      <c r="H17" s="19"/>
    </row>
    <row r="18" spans="1:8" ht="20.25">
      <c r="A18" s="182"/>
      <c r="B18" s="183"/>
      <c r="C18" s="180"/>
      <c r="D18" s="178"/>
      <c r="E18" s="181"/>
      <c r="F18" s="214"/>
      <c r="H18" s="19"/>
    </row>
    <row r="19" spans="1:6" ht="20.25">
      <c r="A19" s="178" t="s">
        <v>96</v>
      </c>
      <c r="B19" s="179" t="s">
        <v>167</v>
      </c>
      <c r="C19" s="180" t="s">
        <v>168</v>
      </c>
      <c r="D19" s="178"/>
      <c r="E19" s="181" t="s">
        <v>169</v>
      </c>
      <c r="F19" s="214"/>
    </row>
    <row r="20" spans="1:8" ht="20.25">
      <c r="A20" s="182"/>
      <c r="B20" s="182"/>
      <c r="C20" s="180" t="s">
        <v>185</v>
      </c>
      <c r="D20" s="186"/>
      <c r="E20" s="181"/>
      <c r="F20" s="214"/>
      <c r="H20" s="19"/>
    </row>
    <row r="21" spans="3:8" ht="20.25">
      <c r="C21" s="180" t="s">
        <v>186</v>
      </c>
      <c r="D21" s="186"/>
      <c r="E21" s="181"/>
      <c r="F21" s="214"/>
      <c r="H21" s="19"/>
    </row>
    <row r="22" spans="1:8" ht="20.25">
      <c r="A22" s="182"/>
      <c r="B22" s="182"/>
      <c r="C22" s="180" t="s">
        <v>187</v>
      </c>
      <c r="D22" s="186"/>
      <c r="E22" s="181"/>
      <c r="F22" s="214"/>
      <c r="H22" s="19"/>
    </row>
    <row r="23" spans="3:8" ht="20.25">
      <c r="C23" s="180" t="s">
        <v>188</v>
      </c>
      <c r="D23" s="186"/>
      <c r="E23" s="181"/>
      <c r="F23" s="214"/>
      <c r="H23" s="19"/>
    </row>
    <row r="24" spans="1:8" ht="20.25">
      <c r="A24" s="182"/>
      <c r="B24" s="182"/>
      <c r="C24" s="180" t="s">
        <v>189</v>
      </c>
      <c r="D24" s="186"/>
      <c r="E24" s="181"/>
      <c r="F24" s="214"/>
      <c r="H24" s="19"/>
    </row>
    <row r="25" spans="1:8" ht="20.25">
      <c r="A25" s="182"/>
      <c r="B25" s="182"/>
      <c r="C25" s="180" t="s">
        <v>190</v>
      </c>
      <c r="D25" s="186"/>
      <c r="E25" s="181"/>
      <c r="F25" s="214"/>
      <c r="H25" s="19"/>
    </row>
    <row r="26" spans="1:6" ht="20.25">
      <c r="A26" s="182"/>
      <c r="B26" s="182"/>
      <c r="C26"/>
      <c r="D26" s="178"/>
      <c r="E26" s="181"/>
      <c r="F26" s="214"/>
    </row>
    <row r="27" spans="1:6" ht="20.25">
      <c r="A27" s="178" t="s">
        <v>96</v>
      </c>
      <c r="B27" s="179" t="s">
        <v>167</v>
      </c>
      <c r="C27" s="180" t="s">
        <v>168</v>
      </c>
      <c r="D27" s="178"/>
      <c r="E27" s="181" t="s">
        <v>169</v>
      </c>
      <c r="F27" s="214"/>
    </row>
    <row r="28" spans="3:6" ht="20.25">
      <c r="C28" s="180" t="s">
        <v>191</v>
      </c>
      <c r="D28" s="186"/>
      <c r="E28" s="181"/>
      <c r="F28" s="214"/>
    </row>
    <row r="29" spans="1:6" ht="20.25">
      <c r="A29" s="182"/>
      <c r="B29" s="183"/>
      <c r="C29" s="180" t="s">
        <v>193</v>
      </c>
      <c r="D29" s="186"/>
      <c r="E29" s="181"/>
      <c r="F29" s="214"/>
    </row>
    <row r="30" spans="1:6" ht="20.25">
      <c r="A30" s="182"/>
      <c r="B30" s="183"/>
      <c r="C30" s="180" t="s">
        <v>194</v>
      </c>
      <c r="D30" s="186"/>
      <c r="E30" s="181"/>
      <c r="F30" s="214"/>
    </row>
    <row r="31" spans="1:6" ht="20.25">
      <c r="A31" s="182"/>
      <c r="B31" s="183"/>
      <c r="C31" s="180" t="s">
        <v>195</v>
      </c>
      <c r="D31" s="186"/>
      <c r="E31" s="181"/>
      <c r="F31" s="214"/>
    </row>
    <row r="32" spans="1:6" ht="20.25">
      <c r="A32" s="182"/>
      <c r="B32" s="183"/>
      <c r="C32" s="180" t="s">
        <v>196</v>
      </c>
      <c r="D32" s="186"/>
      <c r="E32" s="181"/>
      <c r="F32" s="214"/>
    </row>
    <row r="33" spans="1:6" ht="20.25">
      <c r="A33" s="182"/>
      <c r="B33" s="182"/>
      <c r="C33" s="180" t="s">
        <v>197</v>
      </c>
      <c r="D33" s="186"/>
      <c r="E33" s="181"/>
      <c r="F33" s="214"/>
    </row>
    <row r="48" spans="1:5" ht="25.5">
      <c r="A48" s="174"/>
      <c r="B48" s="175"/>
      <c r="D48" s="177"/>
      <c r="E48" s="175"/>
    </row>
    <row r="49" spans="1:5" ht="25.5">
      <c r="A49" s="174"/>
      <c r="B49" s="175"/>
      <c r="D49" s="177"/>
      <c r="E49" s="177"/>
    </row>
    <row r="50" spans="1:5" ht="20.25">
      <c r="A50" s="178"/>
      <c r="B50" s="179"/>
      <c r="C50" s="180"/>
      <c r="D50" s="178"/>
      <c r="E50" s="187"/>
    </row>
    <row r="51" spans="1:5" ht="20.25">
      <c r="A51" s="182"/>
      <c r="B51" s="182"/>
      <c r="C51" s="180"/>
      <c r="D51" s="186"/>
      <c r="E51" s="187"/>
    </row>
    <row r="52" spans="1:5" ht="20.25">
      <c r="A52" s="182"/>
      <c r="B52" s="182"/>
      <c r="C52" s="180"/>
      <c r="D52" s="186"/>
      <c r="E52" s="187"/>
    </row>
    <row r="53" spans="1:5" ht="20.25">
      <c r="A53" s="182"/>
      <c r="B53" s="182"/>
      <c r="C53" s="180"/>
      <c r="D53" s="186"/>
      <c r="E53" s="187"/>
    </row>
    <row r="54" spans="1:5" ht="20.25">
      <c r="A54" s="182"/>
      <c r="B54" s="182"/>
      <c r="C54" s="180"/>
      <c r="D54" s="186"/>
      <c r="E54" s="187"/>
    </row>
    <row r="55" spans="1:5" ht="20.25">
      <c r="A55" s="182"/>
      <c r="B55" s="182"/>
      <c r="C55" s="180"/>
      <c r="D55" s="186"/>
      <c r="E55" s="187"/>
    </row>
    <row r="56" spans="1:5" ht="20.25">
      <c r="A56" s="182"/>
      <c r="B56" s="182"/>
      <c r="C56" s="180"/>
      <c r="D56" s="186"/>
      <c r="E56" s="187"/>
    </row>
    <row r="57" spans="1:5" ht="20.25">
      <c r="A57" s="182"/>
      <c r="B57" s="183"/>
      <c r="C57" s="180"/>
      <c r="D57" s="178"/>
      <c r="E57" s="187"/>
    </row>
    <row r="58" spans="1:5" ht="20.25">
      <c r="A58" s="178"/>
      <c r="B58" s="179"/>
      <c r="C58" s="180"/>
      <c r="D58" s="178"/>
      <c r="E58" s="187"/>
    </row>
    <row r="59" spans="1:5" ht="20.25">
      <c r="A59" s="182"/>
      <c r="B59" s="182"/>
      <c r="C59" s="180"/>
      <c r="D59" s="186"/>
      <c r="E59" s="187"/>
    </row>
    <row r="60" spans="1:5" ht="20.25">
      <c r="A60" s="182"/>
      <c r="B60" s="182"/>
      <c r="C60" s="180"/>
      <c r="D60" s="186"/>
      <c r="E60" s="187"/>
    </row>
    <row r="61" spans="1:5" ht="20.25">
      <c r="A61" s="182"/>
      <c r="B61" s="182"/>
      <c r="C61" s="180"/>
      <c r="D61" s="186"/>
      <c r="E61" s="187"/>
    </row>
    <row r="62" spans="1:5" ht="20.25">
      <c r="A62" s="182"/>
      <c r="B62" s="182"/>
      <c r="C62" s="180"/>
      <c r="D62" s="186"/>
      <c r="E62" s="187"/>
    </row>
    <row r="63" spans="1:5" ht="20.25">
      <c r="A63" s="182"/>
      <c r="B63" s="182"/>
      <c r="C63" s="180"/>
      <c r="D63" s="186"/>
      <c r="E63" s="187"/>
    </row>
    <row r="64" spans="1:5" ht="20.25">
      <c r="A64" s="182"/>
      <c r="B64" s="182"/>
      <c r="C64" s="180"/>
      <c r="D64" s="186"/>
      <c r="E64" s="187"/>
    </row>
    <row r="65" spans="1:5" ht="20.25">
      <c r="A65" s="182"/>
      <c r="B65" s="183"/>
      <c r="C65" s="180"/>
      <c r="D65" s="178"/>
      <c r="E65" s="187"/>
    </row>
    <row r="66" spans="1:6" ht="20.25">
      <c r="A66" s="187"/>
      <c r="B66" s="188"/>
      <c r="C66" s="189"/>
      <c r="D66" s="187"/>
      <c r="E66" s="187"/>
      <c r="F66" s="1"/>
    </row>
    <row r="67" spans="1:6" ht="20.25">
      <c r="A67" s="190"/>
      <c r="B67" s="190"/>
      <c r="C67" s="189"/>
      <c r="D67" s="191"/>
      <c r="E67" s="187"/>
      <c r="F67" s="1"/>
    </row>
    <row r="68" spans="1:6" ht="20.25">
      <c r="A68" s="190"/>
      <c r="B68" s="190"/>
      <c r="C68" s="189"/>
      <c r="D68" s="191"/>
      <c r="E68" s="187"/>
      <c r="F68" s="1"/>
    </row>
    <row r="69" spans="1:6" ht="20.25">
      <c r="A69" s="190"/>
      <c r="B69" s="190"/>
      <c r="C69" s="189"/>
      <c r="D69" s="191"/>
      <c r="E69" s="187"/>
      <c r="F69" s="1"/>
    </row>
    <row r="70" spans="1:6" ht="20.25">
      <c r="A70" s="190"/>
      <c r="B70" s="190"/>
      <c r="C70" s="189"/>
      <c r="D70" s="191"/>
      <c r="E70" s="187"/>
      <c r="F70" s="1"/>
    </row>
    <row r="71" spans="1:6" ht="20.25">
      <c r="A71" s="190"/>
      <c r="B71" s="190"/>
      <c r="C71" s="189"/>
      <c r="D71" s="191"/>
      <c r="E71" s="187"/>
      <c r="F71" s="1"/>
    </row>
    <row r="72" spans="1:6" ht="20.25">
      <c r="A72" s="190"/>
      <c r="B72" s="190"/>
      <c r="C72" s="189"/>
      <c r="D72" s="191"/>
      <c r="E72" s="187"/>
      <c r="F72" s="1"/>
    </row>
    <row r="73" spans="1:6" ht="20.25">
      <c r="A73" s="190"/>
      <c r="B73" s="192"/>
      <c r="C73" s="189"/>
      <c r="D73" s="187"/>
      <c r="E73" s="187"/>
      <c r="F73" s="1"/>
    </row>
    <row r="74" spans="1:6" ht="20.25">
      <c r="A74" s="187"/>
      <c r="B74" s="188"/>
      <c r="C74" s="189"/>
      <c r="D74" s="187"/>
      <c r="E74" s="187"/>
      <c r="F74" s="1"/>
    </row>
    <row r="75" spans="1:6" ht="20.25">
      <c r="A75" s="190"/>
      <c r="B75" s="190"/>
      <c r="C75" s="189"/>
      <c r="D75" s="191"/>
      <c r="E75" s="187"/>
      <c r="F75" s="1"/>
    </row>
    <row r="76" spans="1:6" ht="20.25">
      <c r="A76" s="190"/>
      <c r="B76" s="190"/>
      <c r="C76" s="189"/>
      <c r="D76" s="191"/>
      <c r="E76" s="187"/>
      <c r="F76" s="1"/>
    </row>
    <row r="77" spans="1:6" ht="20.25">
      <c r="A77" s="190"/>
      <c r="B77" s="190"/>
      <c r="C77" s="189"/>
      <c r="D77" s="191"/>
      <c r="E77" s="187"/>
      <c r="F77" s="1"/>
    </row>
    <row r="78" spans="1:6" ht="20.25">
      <c r="A78" s="190"/>
      <c r="B78" s="190"/>
      <c r="C78" s="189"/>
      <c r="D78" s="191"/>
      <c r="E78" s="187"/>
      <c r="F78" s="1"/>
    </row>
    <row r="79" spans="1:6" ht="20.25">
      <c r="A79" s="190"/>
      <c r="B79" s="190"/>
      <c r="C79" s="189"/>
      <c r="D79" s="191"/>
      <c r="E79" s="187"/>
      <c r="F79" s="1"/>
    </row>
    <row r="80" spans="1:6" ht="20.25">
      <c r="A80" s="190"/>
      <c r="B80" s="190"/>
      <c r="C80" s="189"/>
      <c r="D80" s="191"/>
      <c r="E80" s="187"/>
      <c r="F80" s="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scale="9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BR47"/>
  <sheetViews>
    <sheetView zoomScalePageLayoutView="0" workbookViewId="0" topLeftCell="A1">
      <pane xSplit="2" topLeftCell="AB1" activePane="topRight" state="frozen"/>
      <selection pane="topLeft" activeCell="A1" sqref="A1"/>
      <selection pane="topRight" activeCell="AK10" sqref="AK10"/>
    </sheetView>
  </sheetViews>
  <sheetFormatPr defaultColWidth="9.140625" defaultRowHeight="12.75"/>
  <cols>
    <col min="1" max="1" width="22.421875" style="60" customWidth="1"/>
    <col min="2" max="2" width="7.00390625" style="60" customWidth="1"/>
    <col min="3" max="3" width="3.00390625" style="61" customWidth="1"/>
    <col min="4" max="4" width="6.57421875" style="20" customWidth="1"/>
    <col min="5" max="5" width="6.00390625" style="62" customWidth="1"/>
    <col min="6" max="6" width="6.7109375" style="63" customWidth="1"/>
    <col min="7" max="7" width="5.00390625" style="64" customWidth="1"/>
    <col min="8" max="8" width="6.00390625" style="65" customWidth="1"/>
    <col min="9" max="9" width="10.7109375" style="66" bestFit="1" customWidth="1"/>
    <col min="10" max="10" width="5.00390625" style="64" customWidth="1"/>
    <col min="11" max="11" width="6.00390625" style="65" customWidth="1"/>
    <col min="12" max="12" width="6.7109375" style="66" customWidth="1"/>
    <col min="13" max="13" width="5.00390625" style="64" customWidth="1"/>
    <col min="14" max="14" width="6.00390625" style="65" customWidth="1"/>
    <col min="15" max="15" width="6.7109375" style="63" customWidth="1"/>
    <col min="16" max="16" width="5.00390625" style="63" customWidth="1"/>
    <col min="17" max="17" width="6.00390625" style="20" customWidth="1"/>
    <col min="18" max="18" width="6.7109375" style="20" customWidth="1"/>
    <col min="19" max="19" width="4.421875" style="63" customWidth="1"/>
    <col min="20" max="20" width="6.00390625" style="62" customWidth="1"/>
    <col min="21" max="21" width="6.7109375" style="67" customWidth="1"/>
    <col min="22" max="22" width="6.00390625" style="65" customWidth="1"/>
    <col min="23" max="23" width="6.7109375" style="66" customWidth="1"/>
    <col min="24" max="24" width="5.00390625" style="66" customWidth="1"/>
    <col min="25" max="25" width="6.00390625" style="68" customWidth="1"/>
    <col min="26" max="26" width="6.7109375" style="66" customWidth="1"/>
    <col min="27" max="27" width="6.00390625" style="20" customWidth="1"/>
    <col min="28" max="28" width="7.8515625" style="20" customWidth="1"/>
    <col min="29" max="29" width="3.57421875" style="63" customWidth="1"/>
    <col min="30" max="30" width="6.00390625" style="20" customWidth="1"/>
    <col min="31" max="31" width="6.7109375" style="20" customWidth="1"/>
    <col min="34" max="34" width="6.00390625" style="20" customWidth="1"/>
    <col min="35" max="35" width="4.00390625" style="20" customWidth="1"/>
    <col min="36" max="36" width="12.7109375" style="20" customWidth="1"/>
    <col min="37" max="37" width="9.140625" style="230" customWidth="1"/>
    <col min="38" max="38" width="6.28125" style="20" customWidth="1"/>
    <col min="39" max="39" width="8.421875" style="20" customWidth="1"/>
    <col min="40" max="50" width="9.140625" style="20" customWidth="1"/>
    <col min="51" max="51" width="10.7109375" style="20" customWidth="1"/>
    <col min="52" max="16384" width="9.140625" style="20" customWidth="1"/>
  </cols>
  <sheetData>
    <row r="1" spans="1:51" s="80" customFormat="1" ht="12.75">
      <c r="A1" s="69" t="s">
        <v>96</v>
      </c>
      <c r="B1" s="70" t="s">
        <v>97</v>
      </c>
      <c r="C1" s="70"/>
      <c r="D1" s="71"/>
      <c r="E1" s="261" t="s">
        <v>113</v>
      </c>
      <c r="F1" s="72"/>
      <c r="G1" s="73"/>
      <c r="H1" s="74" t="s">
        <v>98</v>
      </c>
      <c r="I1" s="75"/>
      <c r="J1" s="73"/>
      <c r="K1" s="74" t="s">
        <v>99</v>
      </c>
      <c r="L1" s="75"/>
      <c r="M1" s="73"/>
      <c r="N1" s="74" t="s">
        <v>100</v>
      </c>
      <c r="O1" s="75"/>
      <c r="P1" s="262" t="s">
        <v>117</v>
      </c>
      <c r="Q1" s="77"/>
      <c r="R1" s="72"/>
      <c r="S1" s="262" t="s">
        <v>118</v>
      </c>
      <c r="T1" s="78"/>
      <c r="U1" s="72"/>
      <c r="V1" s="70" t="s">
        <v>101</v>
      </c>
      <c r="W1" s="72"/>
      <c r="X1" s="262" t="s">
        <v>120</v>
      </c>
      <c r="Y1" s="79"/>
      <c r="Z1" s="72"/>
      <c r="AA1" s="70" t="s">
        <v>102</v>
      </c>
      <c r="AB1" s="72"/>
      <c r="AC1" s="76" t="s">
        <v>103</v>
      </c>
      <c r="AD1" s="72"/>
      <c r="AE1" s="71"/>
      <c r="AH1" s="80" t="s">
        <v>104</v>
      </c>
      <c r="AK1" s="236" t="s">
        <v>105</v>
      </c>
      <c r="AN1" s="81" t="s">
        <v>106</v>
      </c>
      <c r="AY1" s="80" t="s">
        <v>107</v>
      </c>
    </row>
    <row r="2" spans="1:70" ht="12.75">
      <c r="A2" s="82" t="s">
        <v>340</v>
      </c>
      <c r="B2" s="83"/>
      <c r="C2" s="84"/>
      <c r="D2" s="85" t="s">
        <v>108</v>
      </c>
      <c r="E2" s="83"/>
      <c r="F2" s="86" t="s">
        <v>109</v>
      </c>
      <c r="G2" s="87" t="s">
        <v>110</v>
      </c>
      <c r="H2" s="88"/>
      <c r="I2" s="86" t="s">
        <v>109</v>
      </c>
      <c r="J2" s="87" t="s">
        <v>110</v>
      </c>
      <c r="K2" s="88"/>
      <c r="L2" s="86" t="s">
        <v>109</v>
      </c>
      <c r="M2" s="87" t="s">
        <v>110</v>
      </c>
      <c r="N2" s="88"/>
      <c r="O2" s="89" t="s">
        <v>109</v>
      </c>
      <c r="P2" s="247" t="s">
        <v>345</v>
      </c>
      <c r="Q2" s="91" t="s">
        <v>112</v>
      </c>
      <c r="R2" s="89" t="s">
        <v>109</v>
      </c>
      <c r="S2" s="247" t="s">
        <v>345</v>
      </c>
      <c r="T2" s="92" t="s">
        <v>112</v>
      </c>
      <c r="U2" s="89" t="s">
        <v>109</v>
      </c>
      <c r="V2" s="83"/>
      <c r="W2" s="89" t="s">
        <v>109</v>
      </c>
      <c r="X2" s="247" t="s">
        <v>345</v>
      </c>
      <c r="Y2" s="93" t="s">
        <v>112</v>
      </c>
      <c r="Z2" s="89" t="s">
        <v>109</v>
      </c>
      <c r="AA2" s="83"/>
      <c r="AB2" s="89" t="s">
        <v>109</v>
      </c>
      <c r="AC2" s="90" t="s">
        <v>345</v>
      </c>
      <c r="AD2" s="91" t="s">
        <v>112</v>
      </c>
      <c r="AE2" s="89" t="s">
        <v>109</v>
      </c>
      <c r="AN2" t="str">
        <f>lc!C$2</f>
        <v>100m</v>
      </c>
      <c r="AO2" t="str">
        <f>lc!D$2</f>
        <v>lj</v>
      </c>
      <c r="AP2" t="str">
        <f>lc!E$2</f>
        <v>200mH</v>
      </c>
      <c r="AQ2" t="str">
        <f>lc!F$2</f>
        <v>sp</v>
      </c>
      <c r="AR2" t="str">
        <f>lc!G$2</f>
        <v>5000m</v>
      </c>
      <c r="AS2" t="str">
        <f>lc!H$2</f>
        <v>800m</v>
      </c>
      <c r="AT2" t="str">
        <f>lc!I$2</f>
        <v>hj</v>
      </c>
      <c r="AU2" t="str">
        <f>lc!J$2</f>
        <v>400m</v>
      </c>
      <c r="AV2" t="str">
        <f>lc!K$2</f>
        <v>ht</v>
      </c>
      <c r="AW2" t="str">
        <f>lc!L$2</f>
        <v>3000s</v>
      </c>
      <c r="AY2" t="s">
        <v>113</v>
      </c>
      <c r="AZ2" t="s">
        <v>114</v>
      </c>
      <c r="BA2" t="s">
        <v>115</v>
      </c>
      <c r="BB2" t="s">
        <v>116</v>
      </c>
      <c r="BC2" t="s">
        <v>117</v>
      </c>
      <c r="BD2" t="s">
        <v>118</v>
      </c>
      <c r="BE2" t="s">
        <v>119</v>
      </c>
      <c r="BF2" t="s">
        <v>120</v>
      </c>
      <c r="BG2" t="s">
        <v>121</v>
      </c>
      <c r="BH2" t="s">
        <v>122</v>
      </c>
      <c r="BI2" s="20" t="s">
        <v>359</v>
      </c>
      <c r="BJ2" s="20" t="s">
        <v>360</v>
      </c>
      <c r="BK2" s="20">
        <v>200</v>
      </c>
      <c r="BL2" s="20" t="s">
        <v>361</v>
      </c>
      <c r="BM2" s="20">
        <v>3000</v>
      </c>
      <c r="BN2" s="20" t="s">
        <v>362</v>
      </c>
      <c r="BO2" s="20" t="s">
        <v>363</v>
      </c>
      <c r="BP2" s="20">
        <v>1500</v>
      </c>
      <c r="BQ2" s="20" t="s">
        <v>364</v>
      </c>
      <c r="BR2" s="20">
        <v>10000</v>
      </c>
    </row>
    <row r="3" spans="1:67" ht="12.75">
      <c r="A3" s="282" t="s">
        <v>125</v>
      </c>
      <c r="B3" s="248">
        <v>9</v>
      </c>
      <c r="C3" s="94"/>
      <c r="D3" s="95">
        <f aca="true" t="shared" si="0" ref="D3:D19">SUM(F3,I3,L3,O3,R3,U3,W3,Z3,AB3,AE3)</f>
        <v>0</v>
      </c>
      <c r="E3" s="21">
        <f>'Lijst 20 100m i'!E12</f>
        <v>0</v>
      </c>
      <c r="F3" s="96">
        <f>IF(E3=0,0,IF(E3&gt;18,0,INT(25.4347*(INT(100*(18-E3*AN3))/100)^1.81)))</f>
        <v>0</v>
      </c>
      <c r="G3" s="240"/>
      <c r="H3" s="22">
        <f>'Lijst ver 20 i'!G3</f>
        <v>0</v>
      </c>
      <c r="I3" s="97">
        <f aca="true" t="shared" si="1" ref="I3:I19">IF(H3=0,0,IF(H3*AO3*100&lt;220,0,INT(0.14354*INT(H3*AO3*100-220)^1.4)))</f>
        <v>0</v>
      </c>
      <c r="J3" s="241"/>
      <c r="K3" s="21">
        <f>'Lijst 20 200mh i'!E12</f>
        <v>0</v>
      </c>
      <c r="L3" s="97">
        <f aca="true" t="shared" si="2" ref="L3:L19">IF(K3=0,0,IF(K3*AP3&gt;45.5,0,INT(3.495*(INT(100*(45.5-K3*AP3))/100)^1.81)))</f>
        <v>0</v>
      </c>
      <c r="M3" s="244"/>
      <c r="N3" s="22">
        <f>'lijst kogel 20 i '!G3</f>
        <v>0</v>
      </c>
      <c r="O3" s="95">
        <f aca="true" t="shared" si="3" ref="O3:O19">IF(N3=0,0,IF(N3*AQ3&lt;1.5,0,INT(51.39*(INT(100*(N3*AQ3-1.5))/100)^1.05)))</f>
        <v>0</v>
      </c>
      <c r="P3" s="98">
        <f>'lijst 5 km 20 i'!D3</f>
        <v>0</v>
      </c>
      <c r="Q3" s="99">
        <f>'lijst 5 km 20 i'!E3</f>
        <v>0</v>
      </c>
      <c r="R3" s="100">
        <f aca="true" t="shared" si="4" ref="R3:R19">IF(P3+Q3=0,0,IF((60*INT(P3)+Q3)*AR3&gt;1680,0,INT(0.00419*(INT(100*(1680-(60*INT(P3)+Q3)*AR3))/100)^1.85)))</f>
        <v>0</v>
      </c>
      <c r="S3" s="98">
        <f>'Lijst 20 800m i'!E12</f>
        <v>0</v>
      </c>
      <c r="T3" s="99">
        <f>'Lijst 20 800m i'!F12</f>
        <v>0</v>
      </c>
      <c r="U3" s="101">
        <f aca="true" t="shared" si="5" ref="U3:U19">IF(S3+T3=0,0,IF((60*INT(S3)+T3)*AS3&gt;235,0,INT(0.13279*(INT(100*(235-(60*INT(S3)+T3)*AS3))/100)^1.85)))</f>
        <v>0</v>
      </c>
      <c r="V3" s="6">
        <f>'lijst 20 hoog i'!P6</f>
        <v>0</v>
      </c>
      <c r="W3" s="102">
        <f aca="true" t="shared" si="6" ref="W3:W19">IF(V3=0,0,IF(V3*AT3*100&lt;75,0,INT(0.8465*INT(V3*AT3*100-75)^1.42)))</f>
        <v>0</v>
      </c>
      <c r="X3" s="103">
        <f>'Lijst 20 400m i'!E12</f>
        <v>0</v>
      </c>
      <c r="Y3" s="104">
        <f>'Lijst 20 400m i'!F12</f>
        <v>0</v>
      </c>
      <c r="Z3" s="102">
        <f aca="true" t="shared" si="7" ref="Z3:Z19">IF(X3+Y3=0,0,IF((60*INT(X3)+Y3)*AU3&gt;82,0,INT(1.53775*(INT(100*(82-(60*INT(X3)+Y3)*AU3))/100)^1.81)))</f>
        <v>0</v>
      </c>
      <c r="AA3" s="10">
        <f>'lijst kogelslinger 20 i'!G3</f>
        <v>0</v>
      </c>
      <c r="AB3" s="100">
        <f aca="true" t="shared" si="8" ref="AB3:AB19">IF(AA3=0,0,IF(AA3*AV3&lt;7,0,INT(13.0449*(INT(100*(AA3*AV3-7))/100)^1.05)))</f>
        <v>0</v>
      </c>
      <c r="AC3" s="98">
        <f>'lijst 3 km steeple 20 i'!D3</f>
        <v>0</v>
      </c>
      <c r="AD3" s="99">
        <f>'lijst 3 km steeple 20 i'!E3</f>
        <v>0</v>
      </c>
      <c r="AE3" s="100">
        <f aca="true" t="shared" si="9" ref="AE3:AE19">IF(AC3+AD3=0,0,IF((60*INT(AC3)+AD3)*AW3&gt;1155,0,INT(0.00511*(INT(100*(1155-(60*INT(AC3)+AD3)*AW3))/100)^1.9)))</f>
        <v>0</v>
      </c>
      <c r="AG3" s="1"/>
      <c r="AH3" s="105">
        <f aca="true" t="shared" si="10" ref="AH3:AH18">SUM(F3,I3,O3,W3,Z3)</f>
        <v>0</v>
      </c>
      <c r="AI3" s="106"/>
      <c r="AJ3" s="106" t="str">
        <f>LOOKUP($AK3,lc!$A$3:lc!A$17,lc!$B$3:lc!$B$17)</f>
        <v>Senior men</v>
      </c>
      <c r="AK3" s="237">
        <v>1</v>
      </c>
      <c r="AL3" s="106">
        <v>0</v>
      </c>
      <c r="AN3" s="20">
        <f>LOOKUP($AK3,lc!$A$3:lc!$A$15,lc!C$3:lc!C$15)</f>
        <v>1</v>
      </c>
      <c r="AO3" s="20">
        <f>LOOKUP($AK3,lc!$A$3:lc!$A$15,lc!D$3:lc!D$15)</f>
        <v>1</v>
      </c>
      <c r="AP3" s="20">
        <f>LOOKUP($AK3,lc!$A$3:lc!$A$15,lc!E$3:lc!E$15)</f>
        <v>1</v>
      </c>
      <c r="AQ3" s="20">
        <f>LOOKUP($AK3,lc!$A$3:lc!$A$15,lc!F$3:lc!F$15)</f>
        <v>1</v>
      </c>
      <c r="AR3" s="20">
        <f>LOOKUP($AK3,lc!$A$3:lc!$A$15,lc!G$3:lc!G$15)</f>
        <v>1</v>
      </c>
      <c r="AS3" s="20">
        <f>LOOKUP($AK3,lc!$A$3:lc!$A$15,lc!H$3:lc!H$15)</f>
        <v>1</v>
      </c>
      <c r="AT3" s="20">
        <f>LOOKUP($AK3,lc!$A$3:lc!$A$15,lc!I$3:lc!I$15)</f>
        <v>1</v>
      </c>
      <c r="AU3" s="20">
        <f>LOOKUP($AK3,lc!$A$3:lc!$A$15,lc!J$3:lc!J$15)</f>
        <v>1</v>
      </c>
      <c r="AV3" s="20">
        <f>LOOKUP($AK3,lc!$A$3:lc!$A$15,lc!K$3:lc!K$15)</f>
        <v>1</v>
      </c>
      <c r="AW3" s="20">
        <f>LOOKUP($AK3,lc!$A$3:lc!$A$15,lc!L$3:lc!L$15)</f>
        <v>1</v>
      </c>
      <c r="AY3" s="20" t="str">
        <f>LOOKUP($AK3,wh!$C$22:wh!$P$22,wh!$C$2:wh!$P$2)</f>
        <v> </v>
      </c>
      <c r="AZ3" s="20" t="str">
        <f>LOOKUP($AK3,wh!$C$22:wh!$P$22,wh!$C$3:wh!$P$3)</f>
        <v> </v>
      </c>
      <c r="BA3" s="20" t="str">
        <f>LOOKUP($AK3,wh!$C$22:wh!$P$22,wh!$C$4:wh!$P$4)</f>
        <v>76,2 cm</v>
      </c>
      <c r="BB3" s="20" t="str">
        <f>LOOKUP($AK3,wh!$C$22:wh!$P$22,wh!$C$5:wh!$P$5)</f>
        <v>7,26 kg</v>
      </c>
      <c r="BC3" s="20" t="str">
        <f>LOOKUP($AK3,wh!$C$22:wh!$P$22,wh!$C$6:wh!$P$6)</f>
        <v> </v>
      </c>
      <c r="BD3" s="20" t="str">
        <f>LOOKUP($AK3,wh!$C$22:wh!$P$22,wh!$C$7:wh!$P$7)</f>
        <v> </v>
      </c>
      <c r="BE3" s="20" t="str">
        <f>LOOKUP($AK3,wh!$C$22:wh!$P$22,wh!$C$8:wh!$P$8)</f>
        <v> </v>
      </c>
      <c r="BF3" s="20" t="str">
        <f>LOOKUP($AK3,wh!$C$22:wh!$P$22,wh!$C$9:wh!$P$9)</f>
        <v> </v>
      </c>
      <c r="BG3" s="20" t="str">
        <f>LOOKUP($AK3,wh!$C$22:wh!$P$22,wh!$C$10:wh!$P$10)</f>
        <v>7,26 kg</v>
      </c>
      <c r="BH3" s="20" t="str">
        <f>LOOKUP($AK3,wh!$C$22:wh!$P$22,wh!$C$11:wh!$P$11)</f>
        <v>91,4 cm</v>
      </c>
      <c r="BI3" s="20" t="str">
        <f>LOOKUP($AK3,wh!$C$22:wh!$P$22,wh!$C$12:wh!$P$12)</f>
        <v>106,7 cm</v>
      </c>
      <c r="BJ3" s="20" t="str">
        <f>LOOKUP($AK3,wh!$C$22:wh!$P$22,wh!$C$13:wh!$P$13)</f>
        <v>2 kg</v>
      </c>
      <c r="BN3" s="20" t="str">
        <f>LOOKUP($AK3,wh!$C$22:wh!$P$22,wh!$C$17:wh!$P$17)</f>
        <v>91,4 cm</v>
      </c>
      <c r="BO3" s="20" t="str">
        <f>LOOKUP($AK3,wh!$C$22:wh!$P$22,wh!$C$18:wh!$P$18)</f>
        <v>800 g</v>
      </c>
    </row>
    <row r="4" spans="1:67" ht="12.75">
      <c r="A4" s="282" t="s">
        <v>354</v>
      </c>
      <c r="B4" s="248">
        <v>8</v>
      </c>
      <c r="C4" s="94"/>
      <c r="D4" s="95">
        <f t="shared" si="0"/>
        <v>2325</v>
      </c>
      <c r="E4" s="21">
        <f>'Lijst 20 100m i'!E13</f>
        <v>13.26</v>
      </c>
      <c r="F4" s="96">
        <f aca="true" t="shared" si="11" ref="F4:F17">IF(E4=0,0,IF(E4*AN4&gt;18,0,INT(25.4347*(INT(100*(18-E4*AN4))/100)^1.81)))</f>
        <v>425</v>
      </c>
      <c r="G4" s="302" t="s">
        <v>375</v>
      </c>
      <c r="H4" s="22">
        <f>'Lijst ver 20 i'!G4</f>
        <v>4.62</v>
      </c>
      <c r="I4" s="97">
        <f t="shared" si="1"/>
        <v>312</v>
      </c>
      <c r="J4" s="241" t="s">
        <v>368</v>
      </c>
      <c r="K4" s="21">
        <f>'Lijst 20 200mh i'!E13</f>
        <v>33.95</v>
      </c>
      <c r="L4" s="97">
        <f t="shared" si="2"/>
        <v>292</v>
      </c>
      <c r="M4" s="241" t="s">
        <v>377</v>
      </c>
      <c r="N4" s="22">
        <f>'lijst kogel 20 i '!G4</f>
        <v>9.02</v>
      </c>
      <c r="O4" s="95">
        <f t="shared" si="3"/>
        <v>427</v>
      </c>
      <c r="P4" s="98">
        <f>'lijst 5 km 20 i'!D4</f>
        <v>23</v>
      </c>
      <c r="Q4" s="99">
        <f>'lijst 5 km 20 i'!E4</f>
        <v>9.81</v>
      </c>
      <c r="R4" s="100">
        <f t="shared" si="4"/>
        <v>150</v>
      </c>
      <c r="S4" s="98">
        <f>'Lijst 20 800m i'!E13</f>
        <v>2</v>
      </c>
      <c r="T4" s="99">
        <f>'Lijst 20 800m i'!F13</f>
        <v>56.42</v>
      </c>
      <c r="U4" s="101">
        <f t="shared" si="5"/>
        <v>247</v>
      </c>
      <c r="V4" s="6">
        <f>'lijst 20 hoog i'!P7</f>
        <v>1.35</v>
      </c>
      <c r="W4" s="102">
        <f t="shared" si="6"/>
        <v>283</v>
      </c>
      <c r="X4" s="103">
        <f>'Lijst 20 400m i'!E13</f>
        <v>1</v>
      </c>
      <c r="Y4" s="104">
        <f>'Lijst 20 400m i'!F13</f>
        <v>19.27</v>
      </c>
      <c r="Z4" s="102">
        <f t="shared" si="7"/>
        <v>9</v>
      </c>
      <c r="AA4" s="10">
        <f>'lijst kogelslinger 20 i'!G4</f>
        <v>15.47</v>
      </c>
      <c r="AB4" s="100">
        <f t="shared" si="8"/>
        <v>122</v>
      </c>
      <c r="AC4" s="98">
        <f>'lijst 3 km steeple 20 i'!D4</f>
        <v>16</v>
      </c>
      <c r="AD4" s="99">
        <f>'lijst 3 km steeple 20 i'!E4</f>
        <v>58.43</v>
      </c>
      <c r="AE4" s="100">
        <f t="shared" si="9"/>
        <v>58</v>
      </c>
      <c r="AG4" s="1"/>
      <c r="AH4" s="105">
        <f t="shared" si="10"/>
        <v>1456</v>
      </c>
      <c r="AI4" s="106"/>
      <c r="AJ4" s="106" t="str">
        <f>LOOKUP($AK4,lc!$A$3:lc!A$17,lc!$B$3:lc!$B$17)</f>
        <v>Senior men</v>
      </c>
      <c r="AK4" s="237">
        <v>1</v>
      </c>
      <c r="AL4" s="106">
        <v>0</v>
      </c>
      <c r="AM4" s="106"/>
      <c r="AN4" s="20">
        <f>LOOKUP($AK4,lc!$A$3:lc!$A$15,lc!C$3:lc!C$15)</f>
        <v>1</v>
      </c>
      <c r="AO4" s="20">
        <f>LOOKUP($AK4,lc!$A$3:lc!$A$15,lc!D$3:lc!D$15)</f>
        <v>1</v>
      </c>
      <c r="AP4" s="20">
        <f>LOOKUP($AK4,lc!$A$3:lc!$A$15,lc!E$3:lc!E$15)</f>
        <v>1</v>
      </c>
      <c r="AQ4" s="20">
        <f>LOOKUP($AK4,lc!$A$3:lc!$A$15,lc!F$3:lc!F$15)</f>
        <v>1</v>
      </c>
      <c r="AR4" s="20">
        <f>LOOKUP($AK4,lc!$A$3:lc!$A$15,lc!G$3:lc!G$15)</f>
        <v>1</v>
      </c>
      <c r="AS4" s="20">
        <f>LOOKUP($AK4,lc!$A$3:lc!$A$15,lc!H$3:lc!H$15)</f>
        <v>1</v>
      </c>
      <c r="AT4" s="20">
        <f>LOOKUP($AK4,lc!$A$3:lc!$A$15,lc!I$3:lc!I$15)</f>
        <v>1</v>
      </c>
      <c r="AU4" s="20">
        <f>LOOKUP($AK4,lc!$A$3:lc!$A$15,lc!J$3:lc!J$15)</f>
        <v>1</v>
      </c>
      <c r="AV4" s="20">
        <f>LOOKUP($AK4,lc!$A$3:lc!$A$15,lc!K$3:lc!K$15)</f>
        <v>1</v>
      </c>
      <c r="AW4" s="20">
        <f>LOOKUP($AK4,lc!$A$3:lc!$A$15,lc!L$3:lc!L$15)</f>
        <v>1</v>
      </c>
      <c r="AX4" s="106"/>
      <c r="AY4" s="20" t="str">
        <f>LOOKUP($AK4,wh!$C$22:wh!$P$22,wh!$C$2:wh!$P$2)</f>
        <v> </v>
      </c>
      <c r="AZ4" s="20" t="str">
        <f>LOOKUP($AK4,wh!$C$22:wh!$P$22,wh!$C$3:wh!$P$3)</f>
        <v> </v>
      </c>
      <c r="BA4" s="20" t="str">
        <f>LOOKUP($AK4,wh!$C$22:wh!$P$22,wh!$C$4:wh!$P$4)</f>
        <v>76,2 cm</v>
      </c>
      <c r="BB4" s="20" t="str">
        <f>LOOKUP($AK4,wh!$C$22:wh!$P$22,wh!$C$5:wh!$P$5)</f>
        <v>7,26 kg</v>
      </c>
      <c r="BC4" s="20" t="str">
        <f>LOOKUP($AK4,wh!$C$22:wh!$P$22,wh!$C$6:wh!$P$6)</f>
        <v> </v>
      </c>
      <c r="BD4" s="20" t="str">
        <f>LOOKUP($AK4,wh!$C$22:wh!$P$22,wh!$C$7:wh!$P$7)</f>
        <v> </v>
      </c>
      <c r="BE4" s="20" t="str">
        <f>LOOKUP($AK4,wh!$C$22:wh!$P$22,wh!$C$8:wh!$P$8)</f>
        <v> </v>
      </c>
      <c r="BF4" s="20" t="str">
        <f>LOOKUP($AK4,wh!$C$22:wh!$P$22,wh!$C$9:wh!$P$9)</f>
        <v> </v>
      </c>
      <c r="BG4" s="20" t="str">
        <f>LOOKUP($AK4,wh!$C$22:wh!$P$22,wh!$C$10:wh!$P$10)</f>
        <v>7,26 kg</v>
      </c>
      <c r="BH4" s="20" t="str">
        <f>LOOKUP($AK4,wh!$C$22:wh!$P$22,wh!$C$11:wh!$P$11)</f>
        <v>91,4 cm</v>
      </c>
      <c r="BI4" s="20" t="str">
        <f>LOOKUP($AK4,wh!$C$22:wh!$P$22,wh!$C$12:wh!$P$12)</f>
        <v>106,7 cm</v>
      </c>
      <c r="BJ4" s="20" t="str">
        <f>LOOKUP($AK4,wh!$C$22:wh!$P$22,wh!$C$13:wh!$P$13)</f>
        <v>2 kg</v>
      </c>
      <c r="BN4" s="20" t="str">
        <f>LOOKUP($AK4,wh!$C$22:wh!$P$22,wh!$C$17:wh!$P$17)</f>
        <v>91,4 cm</v>
      </c>
      <c r="BO4" s="20" t="str">
        <f>LOOKUP($AK4,wh!$C$22:wh!$P$22,wh!$C$18:wh!$P$18)</f>
        <v>800 g</v>
      </c>
    </row>
    <row r="5" spans="1:67" ht="12.75">
      <c r="A5" s="282" t="s">
        <v>355</v>
      </c>
      <c r="B5" s="248">
        <v>7</v>
      </c>
      <c r="C5" s="94"/>
      <c r="D5" s="95">
        <f t="shared" si="0"/>
        <v>3674</v>
      </c>
      <c r="E5" s="21">
        <f>'Lijst 20 100m i'!E14</f>
        <v>13.58</v>
      </c>
      <c r="F5" s="96">
        <f t="shared" si="11"/>
        <v>374</v>
      </c>
      <c r="G5" s="302" t="s">
        <v>375</v>
      </c>
      <c r="H5" s="22">
        <f>'Lijst ver 20 i'!G5</f>
        <v>4.75</v>
      </c>
      <c r="I5" s="97">
        <f t="shared" si="1"/>
        <v>335</v>
      </c>
      <c r="J5" s="241" t="s">
        <v>369</v>
      </c>
      <c r="K5" s="21">
        <f>'Lijst 20 200mh i'!E14</f>
        <v>31.88</v>
      </c>
      <c r="L5" s="97">
        <f t="shared" si="2"/>
        <v>394</v>
      </c>
      <c r="M5" s="241" t="s">
        <v>377</v>
      </c>
      <c r="N5" s="22">
        <f>'lijst kogel 20 i '!G5</f>
        <v>7.76</v>
      </c>
      <c r="O5" s="95">
        <f t="shared" si="3"/>
        <v>352</v>
      </c>
      <c r="P5" s="98">
        <f>'lijst 5 km 20 i'!D5</f>
        <v>19</v>
      </c>
      <c r="Q5" s="99">
        <f>'lijst 5 km 20 i'!E5</f>
        <v>23.32</v>
      </c>
      <c r="R5" s="100">
        <f t="shared" si="4"/>
        <v>438</v>
      </c>
      <c r="S5" s="98">
        <f>'Lijst 20 800m i'!E14</f>
        <v>2</v>
      </c>
      <c r="T5" s="99">
        <f>'Lijst 20 800m i'!F14</f>
        <v>29.36</v>
      </c>
      <c r="U5" s="101">
        <f t="shared" si="5"/>
        <v>499</v>
      </c>
      <c r="V5" s="6">
        <f>'lijst 20 hoog i'!P8</f>
        <v>1.45</v>
      </c>
      <c r="W5" s="102">
        <f t="shared" si="6"/>
        <v>352</v>
      </c>
      <c r="X5" s="103">
        <f>'Lijst 20 400m i'!E14</f>
        <v>1</v>
      </c>
      <c r="Y5" s="104">
        <f>'Lijst 20 400m i'!F14</f>
        <v>4.99</v>
      </c>
      <c r="Z5" s="102">
        <f t="shared" si="7"/>
        <v>259</v>
      </c>
      <c r="AA5" s="10">
        <f>'lijst kogelslinger 20 i'!G5</f>
        <v>23.33</v>
      </c>
      <c r="AB5" s="100">
        <f t="shared" si="8"/>
        <v>244</v>
      </c>
      <c r="AC5" s="98">
        <f>'lijst 3 km steeple 20 i'!D5</f>
        <v>12</v>
      </c>
      <c r="AD5" s="99">
        <f>'lijst 3 km steeple 20 i'!E5</f>
        <v>45.3</v>
      </c>
      <c r="AE5" s="100">
        <f t="shared" si="9"/>
        <v>427</v>
      </c>
      <c r="AH5" s="105">
        <f t="shared" si="10"/>
        <v>1672</v>
      </c>
      <c r="AI5" s="106"/>
      <c r="AJ5" s="106" t="str">
        <f>LOOKUP($AK5,lc!$A$3:lc!A$17,lc!$B$3:lc!$B$17)</f>
        <v>Senior men</v>
      </c>
      <c r="AK5" s="237">
        <v>1</v>
      </c>
      <c r="AL5" s="106">
        <v>0</v>
      </c>
      <c r="AM5" s="106"/>
      <c r="AN5" s="20">
        <f>LOOKUP($AK5,lc!$A$3:lc!$A$15,lc!C$3:lc!C$15)</f>
        <v>1</v>
      </c>
      <c r="AO5" s="20">
        <f>LOOKUP($AK5,lc!$A$3:lc!$A$15,lc!D$3:lc!D$15)</f>
        <v>1</v>
      </c>
      <c r="AP5" s="20">
        <f>LOOKUP($AK5,lc!$A$3:lc!$A$15,lc!E$3:lc!E$15)</f>
        <v>1</v>
      </c>
      <c r="AQ5" s="20">
        <f>LOOKUP($AK5,lc!$A$3:lc!$A$15,lc!F$3:lc!F$15)</f>
        <v>1</v>
      </c>
      <c r="AR5" s="20">
        <f>LOOKUP($AK5,lc!$A$3:lc!$A$15,lc!G$3:lc!G$15)</f>
        <v>1</v>
      </c>
      <c r="AS5" s="20">
        <f>LOOKUP($AK5,lc!$A$3:lc!$A$15,lc!H$3:lc!H$15)</f>
        <v>1</v>
      </c>
      <c r="AT5" s="20">
        <f>LOOKUP($AK5,lc!$A$3:lc!$A$15,lc!I$3:lc!I$15)</f>
        <v>1</v>
      </c>
      <c r="AU5" s="20">
        <f>LOOKUP($AK5,lc!$A$3:lc!$A$15,lc!J$3:lc!J$15)</f>
        <v>1</v>
      </c>
      <c r="AV5" s="20">
        <f>LOOKUP($AK5,lc!$A$3:lc!$A$15,lc!K$3:lc!K$15)</f>
        <v>1</v>
      </c>
      <c r="AW5" s="20">
        <f>LOOKUP($AK5,lc!$A$3:lc!$A$15,lc!L$3:lc!L$15)</f>
        <v>1</v>
      </c>
      <c r="AX5" s="106"/>
      <c r="AY5" s="20" t="str">
        <f>LOOKUP($AK5,wh!$C$22:wh!$P$22,wh!$C$2:wh!$P$2)</f>
        <v> </v>
      </c>
      <c r="AZ5" s="20" t="str">
        <f>LOOKUP($AK5,wh!$C$22:wh!$P$22,wh!$C$3:wh!$P$3)</f>
        <v> </v>
      </c>
      <c r="BA5" s="20" t="str">
        <f>LOOKUP($AK5,wh!$C$22:wh!$P$22,wh!$C$4:wh!$P$4)</f>
        <v>76,2 cm</v>
      </c>
      <c r="BB5" s="20" t="str">
        <f>LOOKUP($AK5,wh!$C$22:wh!$P$22,wh!$C$5:wh!$P$5)</f>
        <v>7,26 kg</v>
      </c>
      <c r="BC5" s="20" t="str">
        <f>LOOKUP($AK5,wh!$C$22:wh!$P$22,wh!$C$6:wh!$P$6)</f>
        <v> </v>
      </c>
      <c r="BD5" s="20" t="str">
        <f>LOOKUP($AK5,wh!$C$22:wh!$P$22,wh!$C$7:wh!$P$7)</f>
        <v> </v>
      </c>
      <c r="BE5" s="20" t="str">
        <f>LOOKUP($AK5,wh!$C$22:wh!$P$22,wh!$C$8:wh!$P$8)</f>
        <v> </v>
      </c>
      <c r="BF5" s="20" t="str">
        <f>LOOKUP($AK5,wh!$C$22:wh!$P$22,wh!$C$9:wh!$P$9)</f>
        <v> </v>
      </c>
      <c r="BG5" s="20" t="str">
        <f>LOOKUP($AK5,wh!$C$22:wh!$P$22,wh!$C$10:wh!$P$10)</f>
        <v>7,26 kg</v>
      </c>
      <c r="BH5" s="20" t="str">
        <f>LOOKUP($AK5,wh!$C$22:wh!$P$22,wh!$C$11:wh!$P$11)</f>
        <v>91,4 cm</v>
      </c>
      <c r="BI5" s="20" t="str">
        <f>LOOKUP($AK5,wh!$C$22:wh!$P$22,wh!$C$12:wh!$P$12)</f>
        <v>106,7 cm</v>
      </c>
      <c r="BJ5" s="20" t="str">
        <f>LOOKUP($AK5,wh!$C$22:wh!$P$22,wh!$C$13:wh!$P$13)</f>
        <v>2 kg</v>
      </c>
      <c r="BN5" s="20" t="str">
        <f>LOOKUP($AK5,wh!$C$22:wh!$P$22,wh!$C$17:wh!$P$17)</f>
        <v>91,4 cm</v>
      </c>
      <c r="BO5" s="20" t="str">
        <f>LOOKUP($AK5,wh!$C$22:wh!$P$22,wh!$C$18:wh!$P$18)</f>
        <v>800 g</v>
      </c>
    </row>
    <row r="6" spans="1:67" ht="12.75">
      <c r="A6" s="282" t="s">
        <v>346</v>
      </c>
      <c r="B6" s="248">
        <v>6</v>
      </c>
      <c r="C6" s="94"/>
      <c r="D6" s="95">
        <f t="shared" si="0"/>
        <v>6643</v>
      </c>
      <c r="E6" s="21">
        <f>'Lijst 20 100m i'!E4</f>
        <v>13.69</v>
      </c>
      <c r="F6" s="96">
        <f t="shared" si="11"/>
        <v>748</v>
      </c>
      <c r="G6" s="302" t="s">
        <v>371</v>
      </c>
      <c r="H6" s="21">
        <f>'Lijst ver 20 i'!G6</f>
        <v>4.58</v>
      </c>
      <c r="I6" s="97">
        <f t="shared" si="1"/>
        <v>684</v>
      </c>
      <c r="J6" s="241" t="s">
        <v>370</v>
      </c>
      <c r="K6" s="21">
        <f>'Lijst 20 200mh i'!E4</f>
        <v>33.33</v>
      </c>
      <c r="L6" s="97">
        <f t="shared" si="2"/>
        <v>701</v>
      </c>
      <c r="M6" s="241" t="s">
        <v>376</v>
      </c>
      <c r="N6" s="22">
        <f>'lijst kogel 20 i '!G6</f>
        <v>9.34</v>
      </c>
      <c r="O6" s="95">
        <f t="shared" si="3"/>
        <v>585</v>
      </c>
      <c r="P6" s="98">
        <f>'lijst 5 km 20 i'!D6</f>
        <v>20</v>
      </c>
      <c r="Q6" s="99">
        <f>'lijst 5 km 20 i'!E6</f>
        <v>40.51</v>
      </c>
      <c r="R6" s="100">
        <f t="shared" si="4"/>
        <v>696</v>
      </c>
      <c r="S6" s="98">
        <f>'Lijst 20 800m i'!E4</f>
        <v>2</v>
      </c>
      <c r="T6" s="99">
        <f>'Lijst 20 800m i'!F4</f>
        <v>46.63</v>
      </c>
      <c r="U6" s="101">
        <f t="shared" si="5"/>
        <v>686</v>
      </c>
      <c r="V6" s="6">
        <f>'lijst 20 hoog i'!P9</f>
        <v>1.45</v>
      </c>
      <c r="W6" s="102">
        <f t="shared" si="6"/>
        <v>696</v>
      </c>
      <c r="X6" s="103">
        <f>'Lijst 20 400m i'!E4</f>
        <v>1</v>
      </c>
      <c r="Y6" s="104">
        <f>'Lijst 20 400m i'!F4</f>
        <v>6.67</v>
      </c>
      <c r="Z6" s="102">
        <f t="shared" si="7"/>
        <v>624</v>
      </c>
      <c r="AA6" s="10">
        <f>'lijst kogelslinger 20 i'!G6</f>
        <v>26.08</v>
      </c>
      <c r="AB6" s="100">
        <f t="shared" si="8"/>
        <v>417</v>
      </c>
      <c r="AC6" s="98">
        <f>'lijst 3 km steeple 20 i'!D6</f>
        <v>13</v>
      </c>
      <c r="AD6" s="99">
        <f>'lijst 3 km steeple 20 i'!E6</f>
        <v>16.74</v>
      </c>
      <c r="AE6" s="100">
        <f t="shared" si="9"/>
        <v>806</v>
      </c>
      <c r="AG6" s="1"/>
      <c r="AH6" s="105">
        <f t="shared" si="10"/>
        <v>3337</v>
      </c>
      <c r="AI6" s="106"/>
      <c r="AJ6" s="106" t="str">
        <f>LOOKUP($AK6,lc!$A$3:lc!A$17,lc!$B$3:lc!$B$17)</f>
        <v>M60-64</v>
      </c>
      <c r="AK6" s="237">
        <v>7</v>
      </c>
      <c r="AL6" s="106">
        <v>0</v>
      </c>
      <c r="AM6" s="106"/>
      <c r="AN6" s="20">
        <f>LOOKUP($AK6,lc!$A$3:lc!$A$15,lc!C$3:lc!C$15)</f>
        <v>0.8414</v>
      </c>
      <c r="AO6" s="20">
        <f>LOOKUP($AK6,lc!$A$3:lc!$A$15,lc!D$3:lc!D$15)</f>
        <v>1.4078</v>
      </c>
      <c r="AP6" s="20">
        <f>LOOKUP($AK6,lc!$A$3:lc!$A$15,lc!E$3:lc!E$15)</f>
        <v>0.8035</v>
      </c>
      <c r="AQ6" s="20">
        <f>LOOKUP($AK6,lc!$A$3:lc!$A$15,lc!F$3:lc!F$15)</f>
        <v>1.2482</v>
      </c>
      <c r="AR6" s="20">
        <f>LOOKUP($AK6,lc!$A$3:lc!$A$15,lc!G$3:lc!G$15)</f>
        <v>0.8193</v>
      </c>
      <c r="AS6" s="20">
        <f>LOOKUP($AK6,lc!$A$3:lc!$A$15,lc!H$3:lc!H$15)</f>
        <v>0.7998</v>
      </c>
      <c r="AT6" s="20">
        <f>LOOKUP($AK6,lc!$A$3:lc!$A$15,lc!I$3:lc!I$15)</f>
        <v>1.3025</v>
      </c>
      <c r="AU6" s="20">
        <f>LOOKUP($AK6,lc!$A$3:lc!$A$15,lc!J$3:lc!J$15)</f>
        <v>0.8154</v>
      </c>
      <c r="AV6" s="20">
        <f>LOOKUP($AK6,lc!$A$3:lc!$A$15,lc!K$3:lc!K$15)</f>
        <v>1.3082</v>
      </c>
      <c r="AW6" s="20">
        <f>LOOKUP($AK6,lc!$A$3:lc!$A$15,lc!L$3:lc!L$15)</f>
        <v>0.7664</v>
      </c>
      <c r="AX6" s="106"/>
      <c r="AY6" s="20" t="str">
        <f>LOOKUP($AK6,wh!$C$22:wh!$P$22,wh!$C$2:wh!$P$2)</f>
        <v> </v>
      </c>
      <c r="AZ6" s="20" t="str">
        <f>LOOKUP($AK6,wh!$C$22:wh!$P$22,wh!$C$3:wh!$P$3)</f>
        <v> </v>
      </c>
      <c r="BA6" s="20" t="str">
        <f>LOOKUP($AK6,wh!$C$22:wh!$P$22,wh!$C$4:wh!$P$4)</f>
        <v>76,2 cm</v>
      </c>
      <c r="BB6" s="20" t="str">
        <f>LOOKUP($AK6,wh!$C$22:wh!$P$22,wh!$C$5:wh!$P$5)</f>
        <v>5 kg</v>
      </c>
      <c r="BC6" s="20" t="str">
        <f>LOOKUP($AK6,wh!$C$22:wh!$P$22,wh!$C$6:wh!$P$6)</f>
        <v> </v>
      </c>
      <c r="BD6" s="20" t="str">
        <f>LOOKUP($AK6,wh!$C$22:wh!$P$22,wh!$C$7:wh!$P$7)</f>
        <v> </v>
      </c>
      <c r="BE6" s="20" t="str">
        <f>LOOKUP($AK6,wh!$C$22:wh!$P$22,wh!$C$8:wh!$P$8)</f>
        <v> </v>
      </c>
      <c r="BF6" s="20" t="str">
        <f>LOOKUP($AK6,wh!$C$22:wh!$P$22,wh!$C$9:wh!$P$9)</f>
        <v> </v>
      </c>
      <c r="BG6" s="20" t="str">
        <f>LOOKUP($AK6,wh!$C$22:wh!$P$22,wh!$C$10:wh!$P$10)</f>
        <v>5 kg</v>
      </c>
      <c r="BH6" s="20" t="str">
        <f>LOOKUP($AK6,wh!$C$22:wh!$P$22,wh!$C$11:wh!$P$11)</f>
        <v>76,2 cm</v>
      </c>
      <c r="BI6" s="20" t="str">
        <f>LOOKUP($AK6,wh!$C$22:wh!$P$22,wh!$C$12:wh!$P$12)</f>
        <v>84 cm</v>
      </c>
      <c r="BJ6" s="20" t="str">
        <f>LOOKUP($AK6,wh!$C$22:wh!$P$22,wh!$C$13:wh!$P$13)</f>
        <v>1 kg</v>
      </c>
      <c r="BN6" s="20" t="str">
        <f>LOOKUP($AK6,wh!$C$22:wh!$P$22,wh!$C$17:wh!$P$17)</f>
        <v>76,2 cm</v>
      </c>
      <c r="BO6" s="20" t="str">
        <f>LOOKUP($AK6,wh!$C$22:wh!$P$22,wh!$C$18:wh!$P$18)</f>
        <v>600 g</v>
      </c>
    </row>
    <row r="7" spans="1:67" ht="12.75">
      <c r="A7" s="282" t="s">
        <v>356</v>
      </c>
      <c r="B7" s="248">
        <v>5</v>
      </c>
      <c r="C7" s="94"/>
      <c r="D7" s="95">
        <f t="shared" si="0"/>
        <v>4499</v>
      </c>
      <c r="E7" s="21">
        <f>'Lijst 20 100m i'!E5</f>
        <v>13.52</v>
      </c>
      <c r="F7" s="96">
        <f t="shared" si="11"/>
        <v>476</v>
      </c>
      <c r="G7" s="302" t="s">
        <v>375</v>
      </c>
      <c r="H7" s="22">
        <f>'Lijst ver 20 i'!G7</f>
        <v>4.42</v>
      </c>
      <c r="I7" s="97">
        <f t="shared" si="1"/>
        <v>346</v>
      </c>
      <c r="J7" s="241" t="s">
        <v>371</v>
      </c>
      <c r="K7" s="21">
        <f>'Lijst 20 200mh i'!E5</f>
        <v>34.2</v>
      </c>
      <c r="L7" s="97">
        <f t="shared" si="2"/>
        <v>388</v>
      </c>
      <c r="M7" s="241" t="s">
        <v>377</v>
      </c>
      <c r="N7" s="22">
        <f>'lijst kogel 20 i '!G7</f>
        <v>7.41</v>
      </c>
      <c r="O7" s="95">
        <f t="shared" si="3"/>
        <v>381</v>
      </c>
      <c r="P7" s="98">
        <f>'lijst 5 km 20 i'!D7</f>
        <v>18</v>
      </c>
      <c r="Q7" s="99">
        <f>'lijst 5 km 20 i'!E7</f>
        <v>31.43</v>
      </c>
      <c r="R7" s="100">
        <f t="shared" si="4"/>
        <v>596</v>
      </c>
      <c r="S7" s="98">
        <f>'Lijst 20 800m i'!E5</f>
        <v>2</v>
      </c>
      <c r="T7" s="99">
        <f>'Lijst 20 800m i'!F5</f>
        <v>20.4</v>
      </c>
      <c r="U7" s="101">
        <f t="shared" si="5"/>
        <v>705</v>
      </c>
      <c r="V7" s="6">
        <f>'lijst 20 hoog i'!P10</f>
        <v>1.4</v>
      </c>
      <c r="W7" s="102">
        <f t="shared" si="6"/>
        <v>360</v>
      </c>
      <c r="X7" s="103">
        <f>'Lijst 20 400m i'!E5</f>
        <v>1</v>
      </c>
      <c r="Y7" s="104">
        <f>'Lijst 20 400m i'!F5</f>
        <v>1.07</v>
      </c>
      <c r="Z7" s="102">
        <f t="shared" si="7"/>
        <v>516</v>
      </c>
      <c r="AA7" s="10">
        <f>'lijst kogelslinger 20 i'!G7</f>
        <v>12.63</v>
      </c>
      <c r="AB7" s="100">
        <f t="shared" si="8"/>
        <v>103</v>
      </c>
      <c r="AC7" s="98">
        <f>'lijst 3 km steeple 20 i'!D7</f>
        <v>12</v>
      </c>
      <c r="AD7" s="99">
        <f>'lijst 3 km steeple 20 i'!E7</f>
        <v>9.29</v>
      </c>
      <c r="AE7" s="100">
        <f t="shared" si="9"/>
        <v>628</v>
      </c>
      <c r="AG7" s="1"/>
      <c r="AH7" s="105">
        <f t="shared" si="10"/>
        <v>2079</v>
      </c>
      <c r="AI7" s="106"/>
      <c r="AJ7" s="106" t="str">
        <f>LOOKUP($AK7,lc!$A$3:lc!A$17,lc!$B$3:lc!$B$17)</f>
        <v>M40-44</v>
      </c>
      <c r="AK7" s="237">
        <v>3</v>
      </c>
      <c r="AL7" s="106">
        <v>0</v>
      </c>
      <c r="AM7" s="106"/>
      <c r="AN7" s="20">
        <f>LOOKUP($AK7,lc!$A$3:lc!$A$15,lc!C$3:lc!C$15)</f>
        <v>0.9578</v>
      </c>
      <c r="AO7" s="20">
        <f>LOOKUP($AK7,lc!$A$3:lc!$A$15,lc!D$3:lc!D$15)</f>
        <v>1.0899</v>
      </c>
      <c r="AP7" s="20">
        <f>LOOKUP($AK7,lc!$A$3:lc!$A$15,lc!E$3:lc!E$15)</f>
        <v>0.9356</v>
      </c>
      <c r="AQ7" s="20">
        <f>LOOKUP($AK7,lc!$A$3:lc!$A$15,lc!F$3:lc!F$15)</f>
        <v>1.1137</v>
      </c>
      <c r="AR7" s="20">
        <f>LOOKUP($AK7,lc!$A$3:lc!$A$15,lc!G$3:lc!G$15)</f>
        <v>0.9624</v>
      </c>
      <c r="AS7" s="20">
        <f>LOOKUP($AK7,lc!$A$3:lc!$A$15,lc!H$3:lc!H$15)</f>
        <v>0.9389</v>
      </c>
      <c r="AT7" s="20">
        <f>LOOKUP($AK7,lc!$A$3:lc!$A$15,lc!I$3:lc!I$15)</f>
        <v>1.0486</v>
      </c>
      <c r="AU7" s="20">
        <f>LOOKUP($AK7,lc!$A$3:lc!$A$15,lc!J$3:lc!J$15)</f>
        <v>0.9354</v>
      </c>
      <c r="AV7" s="20">
        <f>LOOKUP($AK7,lc!$A$3:lc!$A$15,lc!K$3:lc!K$15)</f>
        <v>1.1252</v>
      </c>
      <c r="AW7" s="20">
        <f>LOOKUP($AK7,lc!$A$3:lc!$A$15,lc!L$3:lc!L$15)</f>
        <v>0.9291</v>
      </c>
      <c r="AX7" s="106"/>
      <c r="AY7" s="20" t="str">
        <f>LOOKUP($AK7,wh!$C$22:wh!$P$22,wh!$C$2:wh!$P$2)</f>
        <v> </v>
      </c>
      <c r="AZ7" s="20" t="str">
        <f>LOOKUP($AK7,wh!$C$22:wh!$P$22,wh!$C$3:wh!$P$3)</f>
        <v> </v>
      </c>
      <c r="BA7" s="20" t="str">
        <f>LOOKUP($AK7,wh!$C$22:wh!$P$22,wh!$C$4:wh!$P$4)</f>
        <v>76,2 cm</v>
      </c>
      <c r="BB7" s="20" t="str">
        <f>LOOKUP($AK7,wh!$C$22:wh!$P$22,wh!$C$5:wh!$P$5)</f>
        <v>7,26 kg</v>
      </c>
      <c r="BC7" s="20" t="str">
        <f>LOOKUP($AK7,wh!$C$22:wh!$P$22,wh!$C$6:wh!$P$6)</f>
        <v> </v>
      </c>
      <c r="BD7" s="20" t="str">
        <f>LOOKUP($AK7,wh!$C$22:wh!$P$22,wh!$C$7:wh!$P$7)</f>
        <v> </v>
      </c>
      <c r="BE7" s="20" t="str">
        <f>LOOKUP($AK7,wh!$C$22:wh!$P$22,wh!$C$8:wh!$P$8)</f>
        <v> </v>
      </c>
      <c r="BF7" s="20" t="str">
        <f>LOOKUP($AK7,wh!$C$22:wh!$P$22,wh!$C$9:wh!$P$9)</f>
        <v> </v>
      </c>
      <c r="BG7" s="20" t="str">
        <f>LOOKUP($AK7,wh!$C$22:wh!$P$22,wh!$C$10:wh!$P$10)</f>
        <v>7,26 kg</v>
      </c>
      <c r="BH7" s="20" t="str">
        <f>LOOKUP($AK7,wh!$C$22:wh!$P$22,wh!$C$11:wh!$P$11)</f>
        <v>91,4 cm</v>
      </c>
      <c r="BI7" s="20" t="str">
        <f>LOOKUP($AK7,wh!$C$22:wh!$P$22,wh!$C$12:wh!$P$12)</f>
        <v>99,1 cm</v>
      </c>
      <c r="BJ7" s="20" t="str">
        <f>LOOKUP($AK7,wh!$C$22:wh!$P$22,wh!$C$13:wh!$P$13)</f>
        <v>2 kg</v>
      </c>
      <c r="BN7" s="20" t="str">
        <f>LOOKUP($AK7,wh!$C$22:wh!$P$22,wh!$C$17:wh!$P$17)</f>
        <v>91,4 cm</v>
      </c>
      <c r="BO7" s="20" t="str">
        <f>LOOKUP($AK7,wh!$C$22:wh!$P$22,wh!$C$18:wh!$P$18)</f>
        <v>800 g</v>
      </c>
    </row>
    <row r="8" spans="1:67" ht="12.75">
      <c r="A8" s="282" t="s">
        <v>357</v>
      </c>
      <c r="B8" s="248">
        <v>4</v>
      </c>
      <c r="C8" s="94"/>
      <c r="D8" s="95">
        <f t="shared" si="0"/>
        <v>3838</v>
      </c>
      <c r="E8" s="21">
        <f>'Lijst 20 100m i'!E6</f>
        <v>18.09</v>
      </c>
      <c r="F8" s="96">
        <f t="shared" si="11"/>
        <v>223</v>
      </c>
      <c r="G8" s="302" t="s">
        <v>371</v>
      </c>
      <c r="H8" s="22">
        <f>'Lijst ver 20 i'!G8</f>
        <v>3.09</v>
      </c>
      <c r="I8" s="97">
        <f t="shared" si="1"/>
        <v>324</v>
      </c>
      <c r="J8" s="241" t="s">
        <v>372</v>
      </c>
      <c r="K8" s="21">
        <f>'Lijst 20 200mh i'!E6</f>
        <v>52.97</v>
      </c>
      <c r="L8" s="97">
        <f t="shared" si="2"/>
        <v>64</v>
      </c>
      <c r="M8" s="241" t="s">
        <v>376</v>
      </c>
      <c r="N8" s="22">
        <f>'lijst kogel 20 i '!G8</f>
        <v>5.93</v>
      </c>
      <c r="O8" s="95">
        <f t="shared" si="3"/>
        <v>370</v>
      </c>
      <c r="P8" s="98">
        <f>'lijst 5 km 20 i'!D8</f>
        <v>21</v>
      </c>
      <c r="Q8" s="99">
        <f>'lijst 5 km 20 i'!E8</f>
        <v>8.41</v>
      </c>
      <c r="R8" s="100">
        <f t="shared" si="4"/>
        <v>751</v>
      </c>
      <c r="S8" s="98">
        <f>'Lijst 20 800m i'!E6</f>
        <v>3</v>
      </c>
      <c r="T8" s="99">
        <f>'Lijst 20 800m i'!F6</f>
        <v>17.57</v>
      </c>
      <c r="U8" s="101">
        <f t="shared" si="5"/>
        <v>489</v>
      </c>
      <c r="V8" s="6">
        <f>'lijst 20 hoog i'!P11</f>
        <v>1.15</v>
      </c>
      <c r="W8" s="102">
        <f t="shared" si="6"/>
        <v>457</v>
      </c>
      <c r="X8" s="103">
        <f>'Lijst 20 400m i'!E6</f>
        <v>1</v>
      </c>
      <c r="Y8" s="104">
        <f>'Lijst 20 400m i'!F6</f>
        <v>29.67</v>
      </c>
      <c r="Z8" s="102">
        <f t="shared" si="7"/>
        <v>132</v>
      </c>
      <c r="AA8" s="10">
        <f>'lijst kogelslinger 20 i'!G8</f>
        <v>14.09</v>
      </c>
      <c r="AB8" s="100">
        <f t="shared" si="8"/>
        <v>202</v>
      </c>
      <c r="AC8" s="98">
        <f>'lijst 3 km steeple 20 i'!D8</f>
        <v>14</v>
      </c>
      <c r="AD8" s="99">
        <f>'lijst 3 km steeple 20 i'!E8</f>
        <v>2.01</v>
      </c>
      <c r="AE8" s="100">
        <f t="shared" si="9"/>
        <v>826</v>
      </c>
      <c r="AG8" s="1"/>
      <c r="AH8" s="105">
        <f t="shared" si="10"/>
        <v>1506</v>
      </c>
      <c r="AI8" s="106"/>
      <c r="AJ8" s="106" t="str">
        <f>LOOKUP($AK8,lc!$A$3:lc!A$17,lc!$B$3:lc!$B$17)</f>
        <v>M65-69</v>
      </c>
      <c r="AK8" s="237">
        <v>8</v>
      </c>
      <c r="AL8" s="106">
        <v>0</v>
      </c>
      <c r="AM8" s="106"/>
      <c r="AN8" s="20">
        <f>LOOKUP($AK8,lc!$A$3:lc!$A$15,lc!C$3:lc!C$15)</f>
        <v>0.8111</v>
      </c>
      <c r="AO8" s="20">
        <f>LOOKUP($AK8,lc!$A$3:lc!$A$15,lc!D$3:lc!D$15)</f>
        <v>1.5186</v>
      </c>
      <c r="AP8" s="20">
        <f>LOOKUP($AK8,lc!$A$3:lc!$A$15,lc!E$3:lc!E$15)</f>
        <v>0.7641</v>
      </c>
      <c r="AQ8" s="20">
        <f>LOOKUP($AK8,lc!$A$3:lc!$A$15,lc!F$3:lc!F$15)</f>
        <v>1.3607</v>
      </c>
      <c r="AR8" s="20">
        <f>LOOKUP($AK8,lc!$A$3:lc!$A$15,lc!G$3:lc!G$15)</f>
        <v>0.7794</v>
      </c>
      <c r="AS8" s="20">
        <f>LOOKUP($AK8,lc!$A$3:lc!$A$15,lc!H$3:lc!H$15)</f>
        <v>0.7609</v>
      </c>
      <c r="AT8" s="20">
        <f>LOOKUP($AK8,lc!$A$3:lc!$A$15,lc!I$3:lc!I$15)</f>
        <v>1.3869</v>
      </c>
      <c r="AU8" s="20">
        <f>LOOKUP($AK8,lc!$A$3:lc!$A$15,lc!J$3:lc!J$15)</f>
        <v>0.7836</v>
      </c>
      <c r="AV8" s="20">
        <f>LOOKUP($AK8,lc!$A$3:lc!$A$15,lc!K$3:lc!K$15)</f>
        <v>1.4656</v>
      </c>
      <c r="AW8" s="20">
        <f>LOOKUP($AK8,lc!$A$3:lc!$A$15,lc!L$3:lc!L$15)</f>
        <v>0.7168</v>
      </c>
      <c r="AX8" s="106"/>
      <c r="AY8" s="20" t="str">
        <f>LOOKUP($AK8,wh!$C$22:wh!$P$22,wh!$C$2:wh!$P$2)</f>
        <v> </v>
      </c>
      <c r="AZ8" s="20" t="str">
        <f>LOOKUP($AK8,wh!$C$22:wh!$P$22,wh!$C$3:wh!$P$3)</f>
        <v> </v>
      </c>
      <c r="BA8" s="20" t="str">
        <f>LOOKUP($AK8,wh!$C$22:wh!$P$22,wh!$C$4:wh!$P$4)</f>
        <v>76,2 cm</v>
      </c>
      <c r="BB8" s="20" t="str">
        <f>LOOKUP($AK8,wh!$C$22:wh!$P$22,wh!$C$5:wh!$P$5)</f>
        <v>5 kg</v>
      </c>
      <c r="BC8" s="20" t="str">
        <f>LOOKUP($AK8,wh!$C$22:wh!$P$22,wh!$C$6:wh!$P$6)</f>
        <v> </v>
      </c>
      <c r="BD8" s="20" t="str">
        <f>LOOKUP($AK8,wh!$C$22:wh!$P$22,wh!$C$7:wh!$P$7)</f>
        <v> </v>
      </c>
      <c r="BE8" s="20" t="str">
        <f>LOOKUP($AK8,wh!$C$22:wh!$P$22,wh!$C$8:wh!$P$8)</f>
        <v> </v>
      </c>
      <c r="BF8" s="20" t="str">
        <f>LOOKUP($AK8,wh!$C$22:wh!$P$22,wh!$C$9:wh!$P$9)</f>
        <v> </v>
      </c>
      <c r="BG8" s="20" t="str">
        <f>LOOKUP($AK8,wh!$C$22:wh!$P$22,wh!$C$10:wh!$P$10)</f>
        <v>5 kg</v>
      </c>
      <c r="BH8" s="20" t="str">
        <f>LOOKUP($AK8,wh!$C$22:wh!$P$22,wh!$C$11:wh!$P$11)</f>
        <v>76,2 cm</v>
      </c>
      <c r="BI8" s="20" t="str">
        <f>LOOKUP($AK8,wh!$C$22:wh!$P$22,wh!$C$12:wh!$P$12)</f>
        <v>84 cm</v>
      </c>
      <c r="BJ8" s="20" t="str">
        <f>LOOKUP($AK8,wh!$C$22:wh!$P$22,wh!$C$13:wh!$P$13)</f>
        <v>1 kg</v>
      </c>
      <c r="BN8" s="20" t="str">
        <f>LOOKUP($AK8,wh!$C$22:wh!$P$22,wh!$C$17:wh!$P$17)</f>
        <v>76,2 cm</v>
      </c>
      <c r="BO8" s="20" t="str">
        <f>LOOKUP($AK8,wh!$C$22:wh!$P$22,wh!$C$18:wh!$P$18)</f>
        <v>600 g</v>
      </c>
    </row>
    <row r="9" spans="1:67" ht="12.75">
      <c r="A9" s="284" t="s">
        <v>353</v>
      </c>
      <c r="B9" s="248">
        <v>3</v>
      </c>
      <c r="C9" s="107"/>
      <c r="D9" s="108">
        <f t="shared" si="0"/>
        <v>0</v>
      </c>
      <c r="E9" s="4">
        <f>'Lijst 20 100m i'!E7</f>
        <v>0</v>
      </c>
      <c r="F9" s="96">
        <f t="shared" si="11"/>
        <v>0</v>
      </c>
      <c r="G9" s="240"/>
      <c r="H9" s="109">
        <f>'Lijst ver 20 i'!G9</f>
        <v>0</v>
      </c>
      <c r="I9" s="97">
        <f t="shared" si="1"/>
        <v>0</v>
      </c>
      <c r="J9" s="242"/>
      <c r="K9" s="4">
        <f>'Lijst 20 200mh i'!E7</f>
        <v>0</v>
      </c>
      <c r="L9" s="97">
        <f t="shared" si="2"/>
        <v>0</v>
      </c>
      <c r="M9" s="245"/>
      <c r="N9" s="6">
        <f>'lijst kogel 20 i '!G9</f>
        <v>0</v>
      </c>
      <c r="O9" s="95">
        <f t="shared" si="3"/>
        <v>0</v>
      </c>
      <c r="P9" s="98">
        <f>'lijst 5 km 20 i'!D9</f>
        <v>0</v>
      </c>
      <c r="Q9" s="99">
        <f>'lijst 5 km 20 i'!E9</f>
        <v>0</v>
      </c>
      <c r="R9" s="100">
        <f t="shared" si="4"/>
        <v>0</v>
      </c>
      <c r="S9" s="98">
        <f>'Lijst 20 800m i'!E7</f>
        <v>0</v>
      </c>
      <c r="T9" s="99">
        <f>'Lijst 20 800m i'!F7</f>
        <v>0</v>
      </c>
      <c r="U9" s="101">
        <f t="shared" si="5"/>
        <v>0</v>
      </c>
      <c r="V9" s="6">
        <f>'lijst 20 hoog i'!P12</f>
        <v>0</v>
      </c>
      <c r="W9" s="102">
        <f t="shared" si="6"/>
        <v>0</v>
      </c>
      <c r="X9" s="111">
        <f>'Lijst 20 400m i'!E7</f>
        <v>0</v>
      </c>
      <c r="Y9" s="104">
        <f>'Lijst 20 400m i'!F7</f>
        <v>0</v>
      </c>
      <c r="Z9" s="102">
        <f t="shared" si="7"/>
        <v>0</v>
      </c>
      <c r="AA9" s="10">
        <f>'lijst kogelslinger 20 i'!G9</f>
        <v>0</v>
      </c>
      <c r="AB9" s="100">
        <f t="shared" si="8"/>
        <v>0</v>
      </c>
      <c r="AC9" s="98">
        <f>'lijst 3 km steeple 20 i'!D9</f>
        <v>0</v>
      </c>
      <c r="AD9" s="99">
        <f>'lijst 3 km steeple 20 i'!E9</f>
        <v>0</v>
      </c>
      <c r="AE9" s="100">
        <f t="shared" si="9"/>
        <v>0</v>
      </c>
      <c r="AG9" s="1"/>
      <c r="AH9" s="105">
        <f t="shared" si="10"/>
        <v>0</v>
      </c>
      <c r="AI9" s="106"/>
      <c r="AJ9" s="106" t="str">
        <f>LOOKUP($AK9,lc!$A$3:lc!A$17,lc!$B$3:lc!$B$17)</f>
        <v>M50-54</v>
      </c>
      <c r="AK9" s="238">
        <v>5</v>
      </c>
      <c r="AL9" s="106">
        <v>0</v>
      </c>
      <c r="AM9" s="106"/>
      <c r="AN9" s="20">
        <f>LOOKUP($AK9,lc!$A$3:lc!$A$15,lc!C$3:lc!C$15)</f>
        <v>0.8996</v>
      </c>
      <c r="AO9" s="20">
        <f>LOOKUP($AK9,lc!$A$3:lc!$A$15,lc!D$3:lc!D$15)</f>
        <v>1.2286</v>
      </c>
      <c r="AP9" s="20">
        <f>LOOKUP($AK9,lc!$A$3:lc!$A$15,lc!E$3:lc!E$15)</f>
        <v>0.8652</v>
      </c>
      <c r="AQ9" s="20">
        <f>LOOKUP($AK9,lc!$A$3:lc!$A$15,lc!F$3:lc!F$15)</f>
        <v>1.1721</v>
      </c>
      <c r="AR9" s="20">
        <f>LOOKUP($AK9,lc!$A$3:lc!$A$15,lc!G$3:lc!G$15)</f>
        <v>0.8931</v>
      </c>
      <c r="AS9" s="20">
        <f>LOOKUP($AK9,lc!$A$3:lc!$A$15,lc!H$3:lc!H$15)</f>
        <v>0.8716</v>
      </c>
      <c r="AT9" s="20">
        <f>LOOKUP($AK9,lc!$A$3:lc!$A$15,lc!I$3:lc!I$15)</f>
        <v>1.1617</v>
      </c>
      <c r="AU9" s="20">
        <f>LOOKUP($AK9,lc!$A$3:lc!$A$15,lc!J$3:lc!J$15)</f>
        <v>0.8754</v>
      </c>
      <c r="AV9" s="20">
        <f>LOOKUP($AK9,lc!$A$3:lc!$A$15,lc!K$3:lc!K$15)</f>
        <v>1.1864</v>
      </c>
      <c r="AW9" s="20">
        <f>LOOKUP($AK9,lc!$A$3:lc!$A$15,lc!L$3:lc!L$15)</f>
        <v>0.8424</v>
      </c>
      <c r="AX9" s="106"/>
      <c r="AY9" s="20" t="str">
        <f>LOOKUP($AK9,wh!$C$22:wh!$P$22,wh!$C$2:wh!$P$2)</f>
        <v> </v>
      </c>
      <c r="AZ9" s="20" t="str">
        <f>LOOKUP($AK9,wh!$C$22:wh!$P$22,wh!$C$3:wh!$P$3)</f>
        <v> </v>
      </c>
      <c r="BA9" s="20" t="str">
        <f>LOOKUP($AK9,wh!$C$22:wh!$P$22,wh!$C$4:wh!$P$4)</f>
        <v>76,2 cm</v>
      </c>
      <c r="BB9" s="20" t="str">
        <f>LOOKUP($AK9,wh!$C$22:wh!$P$22,wh!$C$5:wh!$P$5)</f>
        <v>6 kg</v>
      </c>
      <c r="BC9" s="20" t="str">
        <f>LOOKUP($AK9,wh!$C$22:wh!$P$22,wh!$C$6:wh!$P$6)</f>
        <v> </v>
      </c>
      <c r="BD9" s="20" t="str">
        <f>LOOKUP($AK9,wh!$C$22:wh!$P$22,wh!$C$7:wh!$P$7)</f>
        <v> </v>
      </c>
      <c r="BE9" s="20" t="str">
        <f>LOOKUP($AK9,wh!$C$22:wh!$P$22,wh!$C$8:wh!$P$8)</f>
        <v> </v>
      </c>
      <c r="BF9" s="20" t="str">
        <f>LOOKUP($AK9,wh!$C$22:wh!$P$22,wh!$C$9:wh!$P$9)</f>
        <v> </v>
      </c>
      <c r="BG9" s="20" t="str">
        <f>LOOKUP($AK9,wh!$C$22:wh!$P$22,wh!$C$10:wh!$P$10)</f>
        <v>6 kg</v>
      </c>
      <c r="BH9" s="20" t="str">
        <f>LOOKUP($AK9,wh!$C$22:wh!$P$22,wh!$C$11:wh!$P$11)</f>
        <v>91,4 cm</v>
      </c>
      <c r="BI9" s="20" t="str">
        <f>LOOKUP($AK9,wh!$C$22:wh!$P$22,wh!$C$12:wh!$P$12)</f>
        <v>91,4 cm</v>
      </c>
      <c r="BJ9" s="20" t="str">
        <f>LOOKUP($AK9,wh!$C$22:wh!$P$22,wh!$C$13:wh!$P$13)</f>
        <v>1,5 kg</v>
      </c>
      <c r="BN9" s="20" t="str">
        <f>LOOKUP($AK9,wh!$C$22:wh!$P$22,wh!$C$17:wh!$P$17)</f>
        <v>84 cm</v>
      </c>
      <c r="BO9" s="20" t="str">
        <f>LOOKUP($AK9,wh!$C$22:wh!$P$22,wh!$C$18:wh!$P$18)</f>
        <v>700 g</v>
      </c>
    </row>
    <row r="10" spans="1:67" ht="12.75">
      <c r="A10" s="282" t="s">
        <v>128</v>
      </c>
      <c r="B10" s="248">
        <v>2</v>
      </c>
      <c r="C10" s="94"/>
      <c r="D10" s="95">
        <f t="shared" si="0"/>
        <v>3672</v>
      </c>
      <c r="E10" s="21">
        <f>'Lijst 20 100m i'!$E$15</f>
        <v>12.45</v>
      </c>
      <c r="F10" s="112">
        <f t="shared" si="11"/>
        <v>565</v>
      </c>
      <c r="G10" s="302" t="s">
        <v>375</v>
      </c>
      <c r="H10" s="22">
        <f>'Lijst ver 20 i'!G10</f>
        <v>5.9</v>
      </c>
      <c r="I10" s="113">
        <f t="shared" si="1"/>
        <v>565</v>
      </c>
      <c r="J10" s="241" t="s">
        <v>373</v>
      </c>
      <c r="K10" s="21">
        <f>'Lijst 20 200mh i'!$E$15</f>
        <v>29.93</v>
      </c>
      <c r="L10" s="113">
        <f t="shared" si="2"/>
        <v>502</v>
      </c>
      <c r="M10" s="241" t="s">
        <v>377</v>
      </c>
      <c r="N10" s="22">
        <f>'lijst kogel 20 i '!G10</f>
        <v>9.85</v>
      </c>
      <c r="O10" s="95">
        <f t="shared" si="3"/>
        <v>477</v>
      </c>
      <c r="P10" s="114">
        <f>'lijst 5 km 20 i'!D10</f>
        <v>22</v>
      </c>
      <c r="Q10" s="115">
        <f>'lijst 5 km 20 i'!E10</f>
        <v>36.41</v>
      </c>
      <c r="R10" s="100">
        <f t="shared" si="4"/>
        <v>184</v>
      </c>
      <c r="S10" s="114">
        <f>'Lijst 20 800m i'!E15</f>
        <v>2</v>
      </c>
      <c r="T10" s="115">
        <f>'Lijst 20 800m i'!F15</f>
        <v>45.98</v>
      </c>
      <c r="U10" s="101">
        <f t="shared" si="5"/>
        <v>335</v>
      </c>
      <c r="V10" s="22">
        <f>'lijst 20 hoog i'!P13</f>
        <v>1.6</v>
      </c>
      <c r="W10" s="102">
        <f t="shared" si="6"/>
        <v>464</v>
      </c>
      <c r="X10" s="103">
        <f>'Lijst 20 400m i'!E8</f>
        <v>1</v>
      </c>
      <c r="Y10" s="116">
        <f>'Lijst 20 400m i'!F8</f>
        <v>15.8</v>
      </c>
      <c r="Z10" s="102">
        <f t="shared" si="7"/>
        <v>41</v>
      </c>
      <c r="AA10" s="30">
        <f>'lijst kogelslinger 20 i'!G10</f>
        <v>23.99</v>
      </c>
      <c r="AB10" s="100">
        <f t="shared" si="8"/>
        <v>255</v>
      </c>
      <c r="AC10" s="114">
        <f>'lijst 3 km steeple 20 i'!D10</f>
        <v>14</v>
      </c>
      <c r="AD10" s="115">
        <f>'lijst 3 km steeple 20 i'!E10</f>
        <v>0.41</v>
      </c>
      <c r="AE10" s="100">
        <f t="shared" si="9"/>
        <v>284</v>
      </c>
      <c r="AG10" s="1"/>
      <c r="AH10" s="105">
        <f t="shared" si="10"/>
        <v>2112</v>
      </c>
      <c r="AI10" s="106"/>
      <c r="AJ10" s="106" t="str">
        <f>LOOKUP($AK10,lc!$A$3:lc!A$17,lc!$B$3:lc!$B$17)</f>
        <v>Senior men</v>
      </c>
      <c r="AK10" s="237">
        <v>1</v>
      </c>
      <c r="AL10" s="106">
        <v>0</v>
      </c>
      <c r="AM10" s="106"/>
      <c r="AN10" s="20">
        <f>LOOKUP($AK10,lc!$A$3:lc!$A$15,lc!C$3:lc!C$15)</f>
        <v>1</v>
      </c>
      <c r="AO10" s="20">
        <f>LOOKUP($AK10,lc!$A$3:lc!$A$15,lc!D$3:lc!D$15)</f>
        <v>1</v>
      </c>
      <c r="AP10" s="20">
        <f>LOOKUP($AK10,lc!$A$3:lc!$A$15,lc!E$3:lc!E$15)</f>
        <v>1</v>
      </c>
      <c r="AQ10" s="20">
        <f>LOOKUP($AK10,lc!$A$3:lc!$A$15,lc!F$3:lc!F$15)</f>
        <v>1</v>
      </c>
      <c r="AR10" s="20">
        <f>LOOKUP($AK10,lc!$A$3:lc!$A$15,lc!G$3:lc!G$15)</f>
        <v>1</v>
      </c>
      <c r="AS10" s="20">
        <f>LOOKUP($AK10,lc!$A$3:lc!$A$15,lc!H$3:lc!H$15)</f>
        <v>1</v>
      </c>
      <c r="AT10" s="20">
        <f>LOOKUP($AK10,lc!$A$3:lc!$A$15,lc!I$3:lc!I$15)</f>
        <v>1</v>
      </c>
      <c r="AU10" s="20">
        <f>LOOKUP($AK10,lc!$A$3:lc!$A$15,lc!J$3:lc!J$15)</f>
        <v>1</v>
      </c>
      <c r="AV10" s="20">
        <f>LOOKUP($AK10,lc!$A$3:lc!$A$15,lc!K$3:lc!K$15)</f>
        <v>1</v>
      </c>
      <c r="AW10" s="20">
        <f>LOOKUP($AK10,lc!$A$3:lc!$A$15,lc!L$3:lc!L$15)</f>
        <v>1</v>
      </c>
      <c r="AX10" s="106"/>
      <c r="AY10" s="20" t="str">
        <f>LOOKUP($AK10,wh!$C$22:wh!$P$22,wh!$C$2:wh!$P$2)</f>
        <v> </v>
      </c>
      <c r="AZ10" s="20" t="str">
        <f>LOOKUP($AK10,wh!$C$22:wh!$P$22,wh!$C$3:wh!$P$3)</f>
        <v> </v>
      </c>
      <c r="BA10" s="20" t="str">
        <f>LOOKUP($AK10,wh!$C$22:wh!$P$22,wh!$C$4:wh!$P$4)</f>
        <v>76,2 cm</v>
      </c>
      <c r="BB10" s="20" t="str">
        <f>LOOKUP($AK10,wh!$C$22:wh!$P$22,wh!$C$5:wh!$P$5)</f>
        <v>7,26 kg</v>
      </c>
      <c r="BC10" s="20" t="str">
        <f>LOOKUP($AK10,wh!$C$22:wh!$P$22,wh!$C$6:wh!$P$6)</f>
        <v> </v>
      </c>
      <c r="BD10" s="20" t="str">
        <f>LOOKUP($AK10,wh!$C$22:wh!$P$22,wh!$C$7:wh!$P$7)</f>
        <v> </v>
      </c>
      <c r="BE10" s="20" t="str">
        <f>LOOKUP($AK10,wh!$C$22:wh!$P$22,wh!$C$8:wh!$P$8)</f>
        <v> </v>
      </c>
      <c r="BF10" s="20" t="str">
        <f>LOOKUP($AK10,wh!$C$22:wh!$P$22,wh!$C$9:wh!$P$9)</f>
        <v> </v>
      </c>
      <c r="BG10" s="20" t="str">
        <f>LOOKUP($AK10,wh!$C$22:wh!$P$22,wh!$C$10:wh!$P$10)</f>
        <v>7,26 kg</v>
      </c>
      <c r="BH10" s="20" t="str">
        <f>LOOKUP($AK10,wh!$C$22:wh!$P$22,wh!$C$11:wh!$P$11)</f>
        <v>91,4 cm</v>
      </c>
      <c r="BI10" s="20" t="str">
        <f>LOOKUP($AK10,wh!$C$22:wh!$P$22,wh!$C$12:wh!$P$12)</f>
        <v>106,7 cm</v>
      </c>
      <c r="BJ10" s="20" t="str">
        <f>LOOKUP($AK10,wh!$C$22:wh!$P$22,wh!$C$13:wh!$P$13)</f>
        <v>2 kg</v>
      </c>
      <c r="BN10" s="20" t="str">
        <f>LOOKUP($AK10,wh!$C$22:wh!$P$22,wh!$C$17:wh!$P$17)</f>
        <v>91,4 cm</v>
      </c>
      <c r="BO10" s="20" t="str">
        <f>LOOKUP($AK10,wh!$C$22:wh!$P$22,wh!$C$18:wh!$P$18)</f>
        <v>800 g</v>
      </c>
    </row>
    <row r="11" spans="1:67" ht="12.75">
      <c r="A11" s="285"/>
      <c r="B11" s="248"/>
      <c r="C11" s="94"/>
      <c r="D11" s="95">
        <f t="shared" si="0"/>
        <v>0</v>
      </c>
      <c r="E11" s="21"/>
      <c r="F11" s="96">
        <f t="shared" si="11"/>
        <v>0</v>
      </c>
      <c r="G11" s="240"/>
      <c r="H11" s="22"/>
      <c r="I11" s="97">
        <f t="shared" si="1"/>
        <v>0</v>
      </c>
      <c r="J11" s="241"/>
      <c r="K11" s="22"/>
      <c r="L11" s="97">
        <f t="shared" si="2"/>
        <v>0</v>
      </c>
      <c r="M11" s="246"/>
      <c r="N11" s="22"/>
      <c r="O11" s="95">
        <f t="shared" si="3"/>
        <v>0</v>
      </c>
      <c r="P11" s="98"/>
      <c r="Q11" s="99"/>
      <c r="R11" s="100">
        <f t="shared" si="4"/>
        <v>0</v>
      </c>
      <c r="S11" s="98"/>
      <c r="T11" s="99"/>
      <c r="U11" s="101">
        <f t="shared" si="5"/>
        <v>0</v>
      </c>
      <c r="V11" s="6"/>
      <c r="W11" s="102">
        <f t="shared" si="6"/>
        <v>0</v>
      </c>
      <c r="X11" s="103"/>
      <c r="Y11" s="104"/>
      <c r="Z11" s="102">
        <f t="shared" si="7"/>
        <v>0</v>
      </c>
      <c r="AA11" s="10"/>
      <c r="AB11" s="100">
        <f t="shared" si="8"/>
        <v>0</v>
      </c>
      <c r="AC11" s="98"/>
      <c r="AD11" s="99"/>
      <c r="AE11" s="100">
        <f t="shared" si="9"/>
        <v>0</v>
      </c>
      <c r="AG11" s="1"/>
      <c r="AH11" s="105">
        <f t="shared" si="10"/>
        <v>0</v>
      </c>
      <c r="AI11" s="106"/>
      <c r="AJ11" s="106" t="str">
        <f>LOOKUP($AK11,lc!$A$3:lc!A$17,lc!$B$3:lc!$B$17)</f>
        <v>Senior men</v>
      </c>
      <c r="AK11" s="237">
        <v>1</v>
      </c>
      <c r="AL11" s="106">
        <v>0</v>
      </c>
      <c r="AM11" s="106"/>
      <c r="AN11" s="20">
        <f>LOOKUP($AK11,lc!$A$3:lc!$A$15,lc!C$3:lc!C$15)</f>
        <v>1</v>
      </c>
      <c r="AO11" s="20">
        <f>LOOKUP($AK11,lc!$A$3:lc!$A$15,lc!D$3:lc!D$15)</f>
        <v>1</v>
      </c>
      <c r="AP11" s="20">
        <f>LOOKUP($AK11,lc!$A$3:lc!$A$15,lc!E$3:lc!E$15)</f>
        <v>1</v>
      </c>
      <c r="AQ11" s="20">
        <f>LOOKUP($AK11,lc!$A$3:lc!$A$15,lc!F$3:lc!F$15)</f>
        <v>1</v>
      </c>
      <c r="AR11" s="20">
        <f>LOOKUP($AK11,lc!$A$3:lc!$A$15,lc!G$3:lc!G$15)</f>
        <v>1</v>
      </c>
      <c r="AS11" s="20">
        <f>LOOKUP($AK11,lc!$A$3:lc!$A$15,lc!H$3:lc!H$15)</f>
        <v>1</v>
      </c>
      <c r="AT11" s="20">
        <f>LOOKUP($AK11,lc!$A$3:lc!$A$15,lc!I$3:lc!I$15)</f>
        <v>1</v>
      </c>
      <c r="AU11" s="20">
        <f>LOOKUP($AK11,lc!$A$3:lc!$A$15,lc!J$3:lc!J$15)</f>
        <v>1</v>
      </c>
      <c r="AV11" s="20">
        <f>LOOKUP($AK11,lc!$A$3:lc!$A$15,lc!K$3:lc!K$15)</f>
        <v>1</v>
      </c>
      <c r="AW11" s="20">
        <f>LOOKUP($AK11,lc!$A$3:lc!$A$15,lc!L$3:lc!L$15)</f>
        <v>1</v>
      </c>
      <c r="AX11" s="106"/>
      <c r="AY11" s="20" t="str">
        <f>LOOKUP($AK11,wh!$C$22:wh!$P$22,wh!$C$2:wh!$P$2)</f>
        <v> </v>
      </c>
      <c r="AZ11" s="20" t="str">
        <f>LOOKUP($AK11,wh!$C$22:wh!$P$22,wh!$C$3:wh!$P$3)</f>
        <v> </v>
      </c>
      <c r="BA11" s="20" t="str">
        <f>LOOKUP($AK11,wh!$C$22:wh!$P$22,wh!$C$4:wh!$P$4)</f>
        <v>76,2 cm</v>
      </c>
      <c r="BB11" s="20" t="str">
        <f>LOOKUP($AK11,wh!$C$22:wh!$P$22,wh!$C$5:wh!$P$5)</f>
        <v>7,26 kg</v>
      </c>
      <c r="BC11" s="20" t="str">
        <f>LOOKUP($AK11,wh!$C$22:wh!$P$22,wh!$C$6:wh!$P$6)</f>
        <v> </v>
      </c>
      <c r="BD11" s="20" t="str">
        <f>LOOKUP($AK11,wh!$C$22:wh!$P$22,wh!$C$7:wh!$P$7)</f>
        <v> </v>
      </c>
      <c r="BE11" s="20" t="str">
        <f>LOOKUP($AK11,wh!$C$22:wh!$P$22,wh!$C$8:wh!$P$8)</f>
        <v> </v>
      </c>
      <c r="BF11" s="20" t="str">
        <f>LOOKUP($AK11,wh!$C$22:wh!$P$22,wh!$C$9:wh!$P$9)</f>
        <v> </v>
      </c>
      <c r="BG11" s="20" t="str">
        <f>LOOKUP($AK11,wh!$C$22:wh!$P$22,wh!$C$10:wh!$P$10)</f>
        <v>7,26 kg</v>
      </c>
      <c r="BH11" s="20" t="str">
        <f>LOOKUP($AK11,wh!$C$22:wh!$P$22,wh!$C$11:wh!$P$11)</f>
        <v>91,4 cm</v>
      </c>
      <c r="BI11" s="20" t="str">
        <f>LOOKUP($AK11,wh!$C$22:wh!$P$22,wh!$C$12:wh!$P$12)</f>
        <v>106,7 cm</v>
      </c>
      <c r="BJ11" s="20" t="str">
        <f>LOOKUP($AK11,wh!$C$22:wh!$P$22,wh!$C$13:wh!$P$13)</f>
        <v>2 kg</v>
      </c>
      <c r="BN11" s="20" t="str">
        <f>LOOKUP($AK11,wh!$C$22:wh!$P$22,wh!$C$17:wh!$P$17)</f>
        <v>91,4 cm</v>
      </c>
      <c r="BO11" s="20" t="str">
        <f>LOOKUP($AK11,wh!$C$22:wh!$P$22,wh!$C$18:wh!$P$18)</f>
        <v>800 g</v>
      </c>
    </row>
    <row r="12" spans="1:67" ht="12.75">
      <c r="A12" s="230"/>
      <c r="B12" s="248"/>
      <c r="C12" s="94"/>
      <c r="D12" s="95">
        <f t="shared" si="0"/>
        <v>0</v>
      </c>
      <c r="E12" s="21"/>
      <c r="F12" s="96">
        <f t="shared" si="11"/>
        <v>0</v>
      </c>
      <c r="G12" s="240"/>
      <c r="H12" s="22"/>
      <c r="I12" s="97">
        <f t="shared" si="1"/>
        <v>0</v>
      </c>
      <c r="J12" s="241"/>
      <c r="K12" s="22"/>
      <c r="L12" s="97">
        <f t="shared" si="2"/>
        <v>0</v>
      </c>
      <c r="M12" s="244"/>
      <c r="N12" s="22"/>
      <c r="O12" s="95">
        <f t="shared" si="3"/>
        <v>0</v>
      </c>
      <c r="P12" s="98"/>
      <c r="Q12" s="99"/>
      <c r="R12" s="100">
        <f t="shared" si="4"/>
        <v>0</v>
      </c>
      <c r="S12" s="98"/>
      <c r="T12" s="99"/>
      <c r="U12" s="101">
        <f t="shared" si="5"/>
        <v>0</v>
      </c>
      <c r="V12" s="6"/>
      <c r="W12" s="102">
        <f t="shared" si="6"/>
        <v>0</v>
      </c>
      <c r="X12" s="103"/>
      <c r="Y12" s="104"/>
      <c r="Z12" s="102">
        <f t="shared" si="7"/>
        <v>0</v>
      </c>
      <c r="AA12" s="10"/>
      <c r="AB12" s="100">
        <f t="shared" si="8"/>
        <v>0</v>
      </c>
      <c r="AC12" s="98"/>
      <c r="AD12" s="99"/>
      <c r="AE12" s="100">
        <f t="shared" si="9"/>
        <v>0</v>
      </c>
      <c r="AG12" s="1"/>
      <c r="AH12" s="105">
        <f t="shared" si="10"/>
        <v>0</v>
      </c>
      <c r="AI12" s="106"/>
      <c r="AJ12" s="106" t="str">
        <f>LOOKUP($AK12,lc!$A$3:lc!A$17,lc!$B$3:lc!$B$17)</f>
        <v>Senior men</v>
      </c>
      <c r="AK12" s="237">
        <v>1</v>
      </c>
      <c r="AL12" s="20">
        <v>0</v>
      </c>
      <c r="AM12" s="106"/>
      <c r="AN12" s="20">
        <f>LOOKUP($AK12,lc!$A$3:lc!$A$15,lc!C$3:lc!C$15)</f>
        <v>1</v>
      </c>
      <c r="AO12" s="20">
        <f>LOOKUP($AK12,lc!$A$3:lc!$A$15,lc!D$3:lc!D$15)</f>
        <v>1</v>
      </c>
      <c r="AP12" s="20">
        <f>LOOKUP($AK12,lc!$A$3:lc!$A$15,lc!E$3:lc!E$15)</f>
        <v>1</v>
      </c>
      <c r="AQ12" s="20">
        <f>LOOKUP($AK12,lc!$A$3:lc!$A$15,lc!F$3:lc!F$15)</f>
        <v>1</v>
      </c>
      <c r="AR12" s="20">
        <f>LOOKUP($AK12,lc!$A$3:lc!$A$15,lc!G$3:lc!G$15)</f>
        <v>1</v>
      </c>
      <c r="AS12" s="20">
        <f>LOOKUP($AK12,lc!$A$3:lc!$A$15,lc!H$3:lc!H$15)</f>
        <v>1</v>
      </c>
      <c r="AT12" s="20">
        <f>LOOKUP($AK12,lc!$A$3:lc!$A$15,lc!I$3:lc!I$15)</f>
        <v>1</v>
      </c>
      <c r="AU12" s="20">
        <f>LOOKUP($AK12,lc!$A$3:lc!$A$15,lc!J$3:lc!J$15)</f>
        <v>1</v>
      </c>
      <c r="AV12" s="20">
        <f>LOOKUP($AK12,lc!$A$3:lc!$A$15,lc!K$3:lc!K$15)</f>
        <v>1</v>
      </c>
      <c r="AW12" s="20">
        <f>LOOKUP($AK12,lc!$A$3:lc!$A$15,lc!L$3:lc!L$15)</f>
        <v>1</v>
      </c>
      <c r="AX12" s="106"/>
      <c r="AY12" s="20" t="str">
        <f>LOOKUP($AK12,wh!$C$22:wh!$P$22,wh!$C$2:wh!$P$2)</f>
        <v> </v>
      </c>
      <c r="AZ12" s="20" t="str">
        <f>LOOKUP($AK12,wh!$C$22:wh!$P$22,wh!$C$3:wh!$P$3)</f>
        <v> </v>
      </c>
      <c r="BA12" s="20" t="str">
        <f>LOOKUP($AK12,wh!$C$22:wh!$P$22,wh!$C$4:wh!$P$4)</f>
        <v>76,2 cm</v>
      </c>
      <c r="BB12" s="20" t="str">
        <f>LOOKUP($AK12,wh!$C$22:wh!$P$22,wh!$C$5:wh!$P$5)</f>
        <v>7,26 kg</v>
      </c>
      <c r="BC12" s="20" t="str">
        <f>LOOKUP($AK12,wh!$C$22:wh!$P$22,wh!$C$6:wh!$P$6)</f>
        <v> </v>
      </c>
      <c r="BD12" s="20" t="str">
        <f>LOOKUP($AK12,wh!$C$22:wh!$P$22,wh!$C$7:wh!$P$7)</f>
        <v> </v>
      </c>
      <c r="BE12" s="20" t="str">
        <f>LOOKUP($AK12,wh!$C$22:wh!$P$22,wh!$C$8:wh!$P$8)</f>
        <v> </v>
      </c>
      <c r="BF12" s="20" t="str">
        <f>LOOKUP($AK12,wh!$C$22:wh!$P$22,wh!$C$9:wh!$P$9)</f>
        <v> </v>
      </c>
      <c r="BG12" s="20" t="str">
        <f>LOOKUP($AK12,wh!$C$22:wh!$P$22,wh!$C$10:wh!$P$10)</f>
        <v>7,26 kg</v>
      </c>
      <c r="BH12" s="20" t="str">
        <f>LOOKUP($AK12,wh!$C$22:wh!$P$22,wh!$C$11:wh!$P$11)</f>
        <v>91,4 cm</v>
      </c>
      <c r="BI12" s="20" t="str">
        <f>LOOKUP($AK12,wh!$C$22:wh!$P$22,wh!$C$12:wh!$P$12)</f>
        <v>106,7 cm</v>
      </c>
      <c r="BJ12" s="20" t="str">
        <f>LOOKUP($AK12,wh!$C$22:wh!$P$22,wh!$C$13:wh!$P$13)</f>
        <v>2 kg</v>
      </c>
      <c r="BN12" s="20" t="str">
        <f>LOOKUP($AK12,wh!$C$22:wh!$P$22,wh!$C$17:wh!$P$17)</f>
        <v>91,4 cm</v>
      </c>
      <c r="BO12" s="20" t="str">
        <f>LOOKUP($AK12,wh!$C$22:wh!$P$22,wh!$C$18:wh!$P$18)</f>
        <v>800 g</v>
      </c>
    </row>
    <row r="13" spans="1:67" ht="12.75">
      <c r="A13" s="230"/>
      <c r="B13" s="248"/>
      <c r="C13" s="94"/>
      <c r="D13" s="95">
        <f t="shared" si="0"/>
        <v>0</v>
      </c>
      <c r="E13" s="21"/>
      <c r="F13" s="96">
        <f t="shared" si="11"/>
        <v>0</v>
      </c>
      <c r="G13" s="240"/>
      <c r="H13" s="22"/>
      <c r="I13" s="97">
        <f t="shared" si="1"/>
        <v>0</v>
      </c>
      <c r="J13" s="241"/>
      <c r="K13" s="22"/>
      <c r="L13" s="97">
        <f t="shared" si="2"/>
        <v>0</v>
      </c>
      <c r="M13" s="246"/>
      <c r="N13" s="22"/>
      <c r="O13" s="95">
        <f t="shared" si="3"/>
        <v>0</v>
      </c>
      <c r="P13" s="98"/>
      <c r="Q13" s="99"/>
      <c r="R13" s="100">
        <f t="shared" si="4"/>
        <v>0</v>
      </c>
      <c r="S13" s="98"/>
      <c r="T13" s="99"/>
      <c r="U13" s="101">
        <f t="shared" si="5"/>
        <v>0</v>
      </c>
      <c r="V13" s="6"/>
      <c r="W13" s="102">
        <f t="shared" si="6"/>
        <v>0</v>
      </c>
      <c r="X13" s="103"/>
      <c r="Y13" s="104"/>
      <c r="Z13" s="102">
        <f t="shared" si="7"/>
        <v>0</v>
      </c>
      <c r="AA13" s="10"/>
      <c r="AB13" s="100">
        <f t="shared" si="8"/>
        <v>0</v>
      </c>
      <c r="AC13" s="98"/>
      <c r="AD13" s="99"/>
      <c r="AE13" s="100">
        <f t="shared" si="9"/>
        <v>0</v>
      </c>
      <c r="AG13" s="1"/>
      <c r="AH13" s="105">
        <f t="shared" si="10"/>
        <v>0</v>
      </c>
      <c r="AJ13" s="106" t="str">
        <f>LOOKUP($AK13,lc!$A$3:lc!A$17,lc!$B$3:lc!$B$17)</f>
        <v>Senior men</v>
      </c>
      <c r="AK13" s="230">
        <v>1</v>
      </c>
      <c r="AL13" s="106">
        <v>0</v>
      </c>
      <c r="AM13" s="106"/>
      <c r="AN13" s="20">
        <f>LOOKUP($AK13,lc!$A$3:lc!$A$15,lc!C$3:lc!C$15)</f>
        <v>1</v>
      </c>
      <c r="AO13" s="20">
        <f>LOOKUP($AK13,lc!$A$3:lc!$A$15,lc!D$3:lc!D$15)</f>
        <v>1</v>
      </c>
      <c r="AP13" s="20">
        <f>LOOKUP($AK13,lc!$A$3:lc!$A$15,lc!E$3:lc!E$15)</f>
        <v>1</v>
      </c>
      <c r="AQ13" s="20">
        <f>LOOKUP($AK13,lc!$A$3:lc!$A$15,lc!F$3:lc!F$15)</f>
        <v>1</v>
      </c>
      <c r="AR13" s="20">
        <f>LOOKUP($AK13,lc!$A$3:lc!$A$15,lc!G$3:lc!G$15)</f>
        <v>1</v>
      </c>
      <c r="AS13" s="20">
        <f>LOOKUP($AK13,lc!$A$3:lc!$A$15,lc!H$3:lc!H$15)</f>
        <v>1</v>
      </c>
      <c r="AT13" s="20">
        <f>LOOKUP($AK13,lc!$A$3:lc!$A$15,lc!I$3:lc!I$15)</f>
        <v>1</v>
      </c>
      <c r="AU13" s="20">
        <f>LOOKUP($AK13,lc!$A$3:lc!$A$15,lc!J$3:lc!J$15)</f>
        <v>1</v>
      </c>
      <c r="AV13" s="20">
        <f>LOOKUP($AK13,lc!$A$3:lc!$A$15,lc!K$3:lc!K$15)</f>
        <v>1</v>
      </c>
      <c r="AW13" s="20">
        <f>LOOKUP($AK13,lc!$A$3:lc!$A$15,lc!L$3:lc!L$15)</f>
        <v>1</v>
      </c>
      <c r="AX13" s="106"/>
      <c r="AY13" s="20" t="str">
        <f>LOOKUP($AK13,wh!$C$22:wh!$P$22,wh!$C$2:wh!$P$2)</f>
        <v> </v>
      </c>
      <c r="AZ13" s="20" t="str">
        <f>LOOKUP($AK13,wh!$C$22:wh!$P$22,wh!$C$3:wh!$P$3)</f>
        <v> </v>
      </c>
      <c r="BA13" s="20" t="str">
        <f>LOOKUP($AK13,wh!$C$22:wh!$P$22,wh!$C$4:wh!$P$4)</f>
        <v>76,2 cm</v>
      </c>
      <c r="BB13" s="20" t="str">
        <f>LOOKUP($AK13,wh!$C$22:wh!$P$22,wh!$C$5:wh!$P$5)</f>
        <v>7,26 kg</v>
      </c>
      <c r="BC13" s="20" t="str">
        <f>LOOKUP($AK13,wh!$C$22:wh!$P$22,wh!$C$6:wh!$P$6)</f>
        <v> </v>
      </c>
      <c r="BD13" s="20" t="str">
        <f>LOOKUP($AK13,wh!$C$22:wh!$P$22,wh!$C$7:wh!$P$7)</f>
        <v> </v>
      </c>
      <c r="BE13" s="20" t="str">
        <f>LOOKUP($AK13,wh!$C$22:wh!$P$22,wh!$C$8:wh!$P$8)</f>
        <v> </v>
      </c>
      <c r="BF13" s="20" t="str">
        <f>LOOKUP($AK13,wh!$C$22:wh!$P$22,wh!$C$9:wh!$P$9)</f>
        <v> </v>
      </c>
      <c r="BG13" s="20" t="str">
        <f>LOOKUP($AK13,wh!$C$22:wh!$P$22,wh!$C$10:wh!$P$10)</f>
        <v>7,26 kg</v>
      </c>
      <c r="BH13" s="20" t="str">
        <f>LOOKUP($AK13,wh!$C$22:wh!$P$22,wh!$C$11:wh!$P$11)</f>
        <v>91,4 cm</v>
      </c>
      <c r="BI13" s="20" t="str">
        <f>LOOKUP($AK13,wh!$C$22:wh!$P$22,wh!$C$12:wh!$P$12)</f>
        <v>106,7 cm</v>
      </c>
      <c r="BJ13" s="20" t="str">
        <f>LOOKUP($AK13,wh!$C$22:wh!$P$22,wh!$C$13:wh!$P$13)</f>
        <v>2 kg</v>
      </c>
      <c r="BN13" s="20" t="str">
        <f>LOOKUP($AK13,wh!$C$22:wh!$P$22,wh!$C$17:wh!$P$17)</f>
        <v>91,4 cm</v>
      </c>
      <c r="BO13" s="20" t="str">
        <f>LOOKUP($AK13,wh!$C$22:wh!$P$22,wh!$C$18:wh!$P$18)</f>
        <v>800 g</v>
      </c>
    </row>
    <row r="14" spans="1:67" ht="12.75">
      <c r="A14" s="230"/>
      <c r="B14" s="248"/>
      <c r="C14" s="94"/>
      <c r="D14" s="95">
        <f t="shared" si="0"/>
        <v>0</v>
      </c>
      <c r="E14" s="21"/>
      <c r="F14" s="96">
        <f t="shared" si="11"/>
        <v>0</v>
      </c>
      <c r="G14" s="240"/>
      <c r="H14" s="22"/>
      <c r="I14" s="97">
        <f t="shared" si="1"/>
        <v>0</v>
      </c>
      <c r="J14" s="241"/>
      <c r="K14" s="22"/>
      <c r="L14" s="97">
        <f t="shared" si="2"/>
        <v>0</v>
      </c>
      <c r="M14" s="246"/>
      <c r="N14" s="22"/>
      <c r="O14" s="95">
        <f t="shared" si="3"/>
        <v>0</v>
      </c>
      <c r="P14" s="98"/>
      <c r="Q14" s="99"/>
      <c r="R14" s="100">
        <f t="shared" si="4"/>
        <v>0</v>
      </c>
      <c r="S14" s="98"/>
      <c r="T14" s="99"/>
      <c r="U14" s="101">
        <f t="shared" si="5"/>
        <v>0</v>
      </c>
      <c r="V14" s="6"/>
      <c r="W14" s="102">
        <f t="shared" si="6"/>
        <v>0</v>
      </c>
      <c r="X14" s="103"/>
      <c r="Y14" s="104"/>
      <c r="Z14" s="102">
        <f t="shared" si="7"/>
        <v>0</v>
      </c>
      <c r="AA14" s="10"/>
      <c r="AB14" s="100">
        <f t="shared" si="8"/>
        <v>0</v>
      </c>
      <c r="AC14" s="98"/>
      <c r="AD14" s="99"/>
      <c r="AE14" s="100">
        <f t="shared" si="9"/>
        <v>0</v>
      </c>
      <c r="AG14" s="1"/>
      <c r="AH14" s="105">
        <f t="shared" si="10"/>
        <v>0</v>
      </c>
      <c r="AI14" s="106"/>
      <c r="AJ14" s="106" t="str">
        <f>LOOKUP($AK14,lc!$A$3:lc!A$17,lc!$B$3:lc!$B$17)</f>
        <v>Senior men</v>
      </c>
      <c r="AK14" s="237">
        <v>1</v>
      </c>
      <c r="AL14" s="106">
        <v>0</v>
      </c>
      <c r="AM14" s="106"/>
      <c r="AN14" s="20">
        <f>LOOKUP($AK14,lc!$A$3:lc!$A$15,lc!C$3:lc!C$15)</f>
        <v>1</v>
      </c>
      <c r="AO14" s="20">
        <f>LOOKUP($AK14,lc!$A$3:lc!$A$15,lc!D$3:lc!D$15)</f>
        <v>1</v>
      </c>
      <c r="AP14" s="20">
        <f>LOOKUP($AK14,lc!$A$3:lc!$A$15,lc!E$3:lc!E$15)</f>
        <v>1</v>
      </c>
      <c r="AQ14" s="20">
        <f>LOOKUP($AK14,lc!$A$3:lc!$A$15,lc!F$3:lc!F$15)</f>
        <v>1</v>
      </c>
      <c r="AR14" s="20">
        <f>LOOKUP($AK14,lc!$A$3:lc!$A$15,lc!G$3:lc!G$15)</f>
        <v>1</v>
      </c>
      <c r="AS14" s="20">
        <f>LOOKUP($AK14,lc!$A$3:lc!$A$15,lc!H$3:lc!H$15)</f>
        <v>1</v>
      </c>
      <c r="AT14" s="20">
        <f>LOOKUP($AK14,lc!$A$3:lc!$A$15,lc!I$3:lc!I$15)</f>
        <v>1</v>
      </c>
      <c r="AU14" s="20">
        <f>LOOKUP($AK14,lc!$A$3:lc!$A$15,lc!J$3:lc!J$15)</f>
        <v>1</v>
      </c>
      <c r="AV14" s="20">
        <f>LOOKUP($AK14,lc!$A$3:lc!$A$15,lc!K$3:lc!K$15)</f>
        <v>1</v>
      </c>
      <c r="AW14" s="20">
        <f>LOOKUP($AK14,lc!$A$3:lc!$A$15,lc!L$3:lc!L$15)</f>
        <v>1</v>
      </c>
      <c r="AX14" s="106"/>
      <c r="AY14" s="20" t="str">
        <f>LOOKUP($AK14,wh!$C$22:wh!$P$22,wh!$C$2:wh!$P$2)</f>
        <v> </v>
      </c>
      <c r="AZ14" s="20" t="str">
        <f>LOOKUP($AK14,wh!$C$22:wh!$P$22,wh!$C$3:wh!$P$3)</f>
        <v> </v>
      </c>
      <c r="BA14" s="20" t="str">
        <f>LOOKUP($AK14,wh!$C$22:wh!$P$22,wh!$C$4:wh!$P$4)</f>
        <v>76,2 cm</v>
      </c>
      <c r="BB14" s="20" t="str">
        <f>LOOKUP($AK14,wh!$C$22:wh!$P$22,wh!$C$5:wh!$P$5)</f>
        <v>7,26 kg</v>
      </c>
      <c r="BC14" s="20" t="str">
        <f>LOOKUP($AK14,wh!$C$22:wh!$P$22,wh!$C$6:wh!$P$6)</f>
        <v> </v>
      </c>
      <c r="BD14" s="20" t="str">
        <f>LOOKUP($AK14,wh!$C$22:wh!$P$22,wh!$C$7:wh!$P$7)</f>
        <v> </v>
      </c>
      <c r="BE14" s="20" t="str">
        <f>LOOKUP($AK14,wh!$C$22:wh!$P$22,wh!$C$8:wh!$P$8)</f>
        <v> </v>
      </c>
      <c r="BF14" s="20" t="str">
        <f>LOOKUP($AK14,wh!$C$22:wh!$P$22,wh!$C$9:wh!$P$9)</f>
        <v> </v>
      </c>
      <c r="BG14" s="20" t="str">
        <f>LOOKUP($AK14,wh!$C$22:wh!$P$22,wh!$C$10:wh!$P$10)</f>
        <v>7,26 kg</v>
      </c>
      <c r="BH14" s="20" t="str">
        <f>LOOKUP($AK14,wh!$C$22:wh!$P$22,wh!$C$11:wh!$P$11)</f>
        <v>91,4 cm</v>
      </c>
      <c r="BI14" s="20" t="str">
        <f>LOOKUP($AK14,wh!$C$22:wh!$P$22,wh!$C$12:wh!$P$12)</f>
        <v>106,7 cm</v>
      </c>
      <c r="BJ14" s="20" t="str">
        <f>LOOKUP($AK14,wh!$C$22:wh!$P$22,wh!$C$13:wh!$P$13)</f>
        <v>2 kg</v>
      </c>
      <c r="BN14" s="20" t="str">
        <f>LOOKUP($AK14,wh!$C$22:wh!$P$22,wh!$C$17:wh!$P$17)</f>
        <v>91,4 cm</v>
      </c>
      <c r="BO14" s="20" t="str">
        <f>LOOKUP($AK14,wh!$C$22:wh!$P$22,wh!$C$18:wh!$P$18)</f>
        <v>800 g</v>
      </c>
    </row>
    <row r="15" spans="1:67" ht="12.75">
      <c r="A15" s="230"/>
      <c r="B15" s="248"/>
      <c r="C15" s="94"/>
      <c r="D15" s="95">
        <f t="shared" si="0"/>
        <v>0</v>
      </c>
      <c r="E15" s="21"/>
      <c r="F15" s="96">
        <f t="shared" si="11"/>
        <v>0</v>
      </c>
      <c r="G15" s="240"/>
      <c r="H15" s="22"/>
      <c r="I15" s="97">
        <f t="shared" si="1"/>
        <v>0</v>
      </c>
      <c r="J15" s="241"/>
      <c r="K15" s="22"/>
      <c r="L15" s="97">
        <f t="shared" si="2"/>
        <v>0</v>
      </c>
      <c r="M15" s="244"/>
      <c r="N15" s="22"/>
      <c r="O15" s="95">
        <f t="shared" si="3"/>
        <v>0</v>
      </c>
      <c r="P15" s="98"/>
      <c r="Q15" s="99"/>
      <c r="R15" s="100">
        <f t="shared" si="4"/>
        <v>0</v>
      </c>
      <c r="S15" s="98"/>
      <c r="T15" s="99"/>
      <c r="U15" s="101">
        <f t="shared" si="5"/>
        <v>0</v>
      </c>
      <c r="V15" s="6"/>
      <c r="W15" s="102">
        <f t="shared" si="6"/>
        <v>0</v>
      </c>
      <c r="X15" s="103"/>
      <c r="Y15" s="104"/>
      <c r="Z15" s="102">
        <f t="shared" si="7"/>
        <v>0</v>
      </c>
      <c r="AA15" s="10"/>
      <c r="AB15" s="100">
        <f t="shared" si="8"/>
        <v>0</v>
      </c>
      <c r="AC15" s="98"/>
      <c r="AD15" s="99"/>
      <c r="AE15" s="100">
        <f t="shared" si="9"/>
        <v>0</v>
      </c>
      <c r="AG15" s="1"/>
      <c r="AH15" s="105">
        <f t="shared" si="10"/>
        <v>0</v>
      </c>
      <c r="AI15" s="106"/>
      <c r="AJ15" s="106" t="str">
        <f>LOOKUP($AK15,lc!$A$3:lc!A$17,lc!$B$3:lc!$B$17)</f>
        <v>Senior men</v>
      </c>
      <c r="AK15" s="237">
        <v>1</v>
      </c>
      <c r="AL15" s="106">
        <v>0</v>
      </c>
      <c r="AM15" s="106"/>
      <c r="AN15" s="20">
        <f>LOOKUP($AK15,lc!$A$3:lc!$A$15,lc!C$3:lc!C$15)</f>
        <v>1</v>
      </c>
      <c r="AO15" s="20">
        <f>LOOKUP($AK15,lc!$A$3:lc!$A$15,lc!D$3:lc!D$15)</f>
        <v>1</v>
      </c>
      <c r="AP15" s="20">
        <f>LOOKUP($AK15,lc!$A$3:lc!$A$15,lc!E$3:lc!E$15)</f>
        <v>1</v>
      </c>
      <c r="AQ15" s="20">
        <f>LOOKUP($AK15,lc!$A$3:lc!$A$15,lc!F$3:lc!F$15)</f>
        <v>1</v>
      </c>
      <c r="AR15" s="20">
        <f>LOOKUP($AK15,lc!$A$3:lc!$A$15,lc!G$3:lc!G$15)</f>
        <v>1</v>
      </c>
      <c r="AS15" s="20">
        <f>LOOKUP($AK15,lc!$A$3:lc!$A$15,lc!H$3:lc!H$15)</f>
        <v>1</v>
      </c>
      <c r="AT15" s="20">
        <f>LOOKUP($AK15,lc!$A$3:lc!$A$15,lc!I$3:lc!I$15)</f>
        <v>1</v>
      </c>
      <c r="AU15" s="20">
        <f>LOOKUP($AK15,lc!$A$3:lc!$A$15,lc!J$3:lc!J$15)</f>
        <v>1</v>
      </c>
      <c r="AV15" s="20">
        <f>LOOKUP($AK15,lc!$A$3:lc!$A$15,lc!K$3:lc!K$15)</f>
        <v>1</v>
      </c>
      <c r="AW15" s="20">
        <f>LOOKUP($AK15,lc!$A$3:lc!$A$15,lc!L$3:lc!L$15)</f>
        <v>1</v>
      </c>
      <c r="AX15" s="106"/>
      <c r="AY15" s="20" t="str">
        <f>LOOKUP($AK15,wh!$C$22:wh!$P$22,wh!$C$2:wh!$P$2)</f>
        <v> </v>
      </c>
      <c r="AZ15" s="20" t="str">
        <f>LOOKUP($AK15,wh!$C$22:wh!$P$22,wh!$C$3:wh!$P$3)</f>
        <v> </v>
      </c>
      <c r="BA15" s="20" t="str">
        <f>LOOKUP($AK15,wh!$C$22:wh!$P$22,wh!$C$4:wh!$P$4)</f>
        <v>76,2 cm</v>
      </c>
      <c r="BB15" s="20" t="str">
        <f>LOOKUP($AK15,wh!$C$22:wh!$P$22,wh!$C$5:wh!$P$5)</f>
        <v>7,26 kg</v>
      </c>
      <c r="BC15" s="20" t="str">
        <f>LOOKUP($AK15,wh!$C$22:wh!$P$22,wh!$C$6:wh!$P$6)</f>
        <v> </v>
      </c>
      <c r="BD15" s="20" t="str">
        <f>LOOKUP($AK15,wh!$C$22:wh!$P$22,wh!$C$7:wh!$P$7)</f>
        <v> </v>
      </c>
      <c r="BE15" s="20" t="str">
        <f>LOOKUP($AK15,wh!$C$22:wh!$P$22,wh!$C$8:wh!$P$8)</f>
        <v> </v>
      </c>
      <c r="BF15" s="20" t="str">
        <f>LOOKUP($AK15,wh!$C$22:wh!$P$22,wh!$C$9:wh!$P$9)</f>
        <v> </v>
      </c>
      <c r="BG15" s="20" t="str">
        <f>LOOKUP($AK15,wh!$C$22:wh!$P$22,wh!$C$10:wh!$P$10)</f>
        <v>7,26 kg</v>
      </c>
      <c r="BH15" s="20" t="str">
        <f>LOOKUP($AK15,wh!$C$22:wh!$P$22,wh!$C$11:wh!$P$11)</f>
        <v>91,4 cm</v>
      </c>
      <c r="BI15" s="20" t="str">
        <f>LOOKUP($AK15,wh!$C$22:wh!$P$22,wh!$C$12:wh!$P$12)</f>
        <v>106,7 cm</v>
      </c>
      <c r="BJ15" s="20" t="str">
        <f>LOOKUP($AK15,wh!$C$22:wh!$P$22,wh!$C$13:wh!$P$13)</f>
        <v>2 kg</v>
      </c>
      <c r="BN15" s="20" t="str">
        <f>LOOKUP($AK15,wh!$C$22:wh!$P$22,wh!$C$17:wh!$P$17)</f>
        <v>91,4 cm</v>
      </c>
      <c r="BO15" s="20" t="str">
        <f>LOOKUP($AK15,wh!$C$22:wh!$P$22,wh!$C$18:wh!$P$18)</f>
        <v>800 g</v>
      </c>
    </row>
    <row r="16" spans="1:67" ht="12.75">
      <c r="A16" s="230"/>
      <c r="B16" s="248"/>
      <c r="C16" s="94"/>
      <c r="D16" s="95">
        <f t="shared" si="0"/>
        <v>0</v>
      </c>
      <c r="E16" s="21"/>
      <c r="F16" s="96">
        <f t="shared" si="11"/>
        <v>0</v>
      </c>
      <c r="G16" s="240"/>
      <c r="H16" s="117"/>
      <c r="I16" s="97">
        <f t="shared" si="1"/>
        <v>0</v>
      </c>
      <c r="J16" s="241"/>
      <c r="K16" s="22"/>
      <c r="L16" s="97">
        <f t="shared" si="2"/>
        <v>0</v>
      </c>
      <c r="M16" s="244"/>
      <c r="N16" s="22"/>
      <c r="O16" s="95">
        <f t="shared" si="3"/>
        <v>0</v>
      </c>
      <c r="P16" s="98"/>
      <c r="Q16" s="99"/>
      <c r="R16" s="100">
        <f t="shared" si="4"/>
        <v>0</v>
      </c>
      <c r="S16" s="98"/>
      <c r="T16" s="99"/>
      <c r="U16" s="101">
        <f t="shared" si="5"/>
        <v>0</v>
      </c>
      <c r="V16" s="6"/>
      <c r="W16" s="102">
        <f t="shared" si="6"/>
        <v>0</v>
      </c>
      <c r="X16" s="103"/>
      <c r="Y16" s="104"/>
      <c r="Z16" s="102">
        <f t="shared" si="7"/>
        <v>0</v>
      </c>
      <c r="AA16" s="10"/>
      <c r="AB16" s="100">
        <f t="shared" si="8"/>
        <v>0</v>
      </c>
      <c r="AC16" s="98"/>
      <c r="AD16" s="99"/>
      <c r="AE16" s="100">
        <f t="shared" si="9"/>
        <v>0</v>
      </c>
      <c r="AF16" t="s">
        <v>138</v>
      </c>
      <c r="AG16" s="1"/>
      <c r="AH16" s="105">
        <f t="shared" si="10"/>
        <v>0</v>
      </c>
      <c r="AI16" s="106"/>
      <c r="AJ16" s="106" t="str">
        <f>LOOKUP($AK16,lc!$A$3:lc!A$17,lc!$B$3:lc!$B$17)</f>
        <v>Senior men</v>
      </c>
      <c r="AK16" s="237">
        <v>1</v>
      </c>
      <c r="AL16" s="106">
        <v>0</v>
      </c>
      <c r="AM16" s="106"/>
      <c r="AN16" s="20">
        <f>LOOKUP($AK16,lc!$A$3:lc!$A$15,lc!C$3:lc!C$15)</f>
        <v>1</v>
      </c>
      <c r="AO16" s="20">
        <f>LOOKUP($AK16,lc!$A$3:lc!$A$15,lc!D$3:lc!D$15)</f>
        <v>1</v>
      </c>
      <c r="AP16" s="20">
        <f>LOOKUP($AK16,lc!$A$3:lc!$A$15,lc!E$3:lc!E$15)</f>
        <v>1</v>
      </c>
      <c r="AQ16" s="20">
        <f>LOOKUP($AK16,lc!$A$3:lc!$A$15,lc!F$3:lc!F$15)</f>
        <v>1</v>
      </c>
      <c r="AR16" s="20">
        <f>LOOKUP($AK16,lc!$A$3:lc!$A$15,lc!G$3:lc!G$15)</f>
        <v>1</v>
      </c>
      <c r="AS16" s="20">
        <f>LOOKUP($AK16,lc!$A$3:lc!$A$15,lc!H$3:lc!H$15)</f>
        <v>1</v>
      </c>
      <c r="AT16" s="20">
        <f>LOOKUP($AK16,lc!$A$3:lc!$A$15,lc!I$3:lc!I$15)</f>
        <v>1</v>
      </c>
      <c r="AU16" s="20">
        <f>LOOKUP($AK16,lc!$A$3:lc!$A$15,lc!J$3:lc!J$15)</f>
        <v>1</v>
      </c>
      <c r="AV16" s="20">
        <f>LOOKUP($AK16,lc!$A$3:lc!$A$15,lc!K$3:lc!K$15)</f>
        <v>1</v>
      </c>
      <c r="AW16" s="20">
        <f>LOOKUP($AK16,lc!$A$3:lc!$A$15,lc!L$3:lc!L$15)</f>
        <v>1</v>
      </c>
      <c r="AX16" s="106"/>
      <c r="AY16" s="20" t="str">
        <f>LOOKUP($AK16,wh!$C$22:wh!$P$22,wh!$C$2:wh!$P$2)</f>
        <v> </v>
      </c>
      <c r="AZ16" s="20" t="str">
        <f>LOOKUP($AK16,wh!$C$22:wh!$P$22,wh!$C$3:wh!$P$3)</f>
        <v> </v>
      </c>
      <c r="BA16" s="20" t="str">
        <f>LOOKUP($AK16,wh!$C$22:wh!$P$22,wh!$C$4:wh!$P$4)</f>
        <v>76,2 cm</v>
      </c>
      <c r="BB16" s="20" t="str">
        <f>LOOKUP($AK16,wh!$C$22:wh!$P$22,wh!$C$5:wh!$P$5)</f>
        <v>7,26 kg</v>
      </c>
      <c r="BC16" s="20" t="str">
        <f>LOOKUP($AK16,wh!$C$22:wh!$P$22,wh!$C$6:wh!$P$6)</f>
        <v> </v>
      </c>
      <c r="BD16" s="20" t="str">
        <f>LOOKUP($AK16,wh!$C$22:wh!$P$22,wh!$C$7:wh!$P$7)</f>
        <v> </v>
      </c>
      <c r="BE16" s="20" t="str">
        <f>LOOKUP($AK16,wh!$C$22:wh!$P$22,wh!$C$8:wh!$P$8)</f>
        <v> </v>
      </c>
      <c r="BF16" s="20" t="str">
        <f>LOOKUP($AK16,wh!$C$22:wh!$P$22,wh!$C$9:wh!$P$9)</f>
        <v> </v>
      </c>
      <c r="BG16" s="20" t="str">
        <f>LOOKUP($AK16,wh!$C$22:wh!$P$22,wh!$C$10:wh!$P$10)</f>
        <v>7,26 kg</v>
      </c>
      <c r="BH16" s="20" t="str">
        <f>LOOKUP($AK16,wh!$C$22:wh!$P$22,wh!$C$11:wh!$P$11)</f>
        <v>91,4 cm</v>
      </c>
      <c r="BI16" s="20" t="str">
        <f>LOOKUP($AK16,wh!$C$22:wh!$P$22,wh!$C$12:wh!$P$12)</f>
        <v>106,7 cm</v>
      </c>
      <c r="BJ16" s="20" t="str">
        <f>LOOKUP($AK16,wh!$C$22:wh!$P$22,wh!$C$13:wh!$P$13)</f>
        <v>2 kg</v>
      </c>
      <c r="BN16" s="20" t="str">
        <f>LOOKUP($AK16,wh!$C$22:wh!$P$22,wh!$C$17:wh!$P$17)</f>
        <v>91,4 cm</v>
      </c>
      <c r="BO16" s="20" t="str">
        <f>LOOKUP($AK16,wh!$C$22:wh!$P$22,wh!$C$18:wh!$P$18)</f>
        <v>800 g</v>
      </c>
    </row>
    <row r="17" spans="1:67" ht="12.75">
      <c r="A17" s="230"/>
      <c r="B17" s="248"/>
      <c r="C17" s="94"/>
      <c r="D17" s="95">
        <f t="shared" si="0"/>
        <v>0</v>
      </c>
      <c r="E17" s="21"/>
      <c r="F17" s="96">
        <f t="shared" si="11"/>
        <v>0</v>
      </c>
      <c r="G17" s="240"/>
      <c r="H17" s="22"/>
      <c r="I17" s="97">
        <f t="shared" si="1"/>
        <v>0</v>
      </c>
      <c r="J17" s="241"/>
      <c r="K17" s="22"/>
      <c r="L17" s="97">
        <f t="shared" si="2"/>
        <v>0</v>
      </c>
      <c r="M17" s="244"/>
      <c r="N17" s="22"/>
      <c r="O17" s="95">
        <f t="shared" si="3"/>
        <v>0</v>
      </c>
      <c r="P17" s="98"/>
      <c r="Q17" s="99"/>
      <c r="R17" s="100">
        <f t="shared" si="4"/>
        <v>0</v>
      </c>
      <c r="S17" s="98"/>
      <c r="T17" s="99"/>
      <c r="U17" s="101">
        <f t="shared" si="5"/>
        <v>0</v>
      </c>
      <c r="V17" s="6"/>
      <c r="W17" s="102">
        <f t="shared" si="6"/>
        <v>0</v>
      </c>
      <c r="X17" s="103"/>
      <c r="Y17" s="104"/>
      <c r="Z17" s="102">
        <f t="shared" si="7"/>
        <v>0</v>
      </c>
      <c r="AA17" s="10"/>
      <c r="AB17" s="100">
        <f t="shared" si="8"/>
        <v>0</v>
      </c>
      <c r="AC17" s="98"/>
      <c r="AD17" s="99"/>
      <c r="AE17" s="100">
        <f t="shared" si="9"/>
        <v>0</v>
      </c>
      <c r="AG17" s="1"/>
      <c r="AH17" s="105">
        <f t="shared" si="10"/>
        <v>0</v>
      </c>
      <c r="AI17" s="106"/>
      <c r="AJ17" s="106" t="str">
        <f>LOOKUP($AK17,lc!$A$3:lc!A$17,lc!$B$3:lc!$B$17)</f>
        <v>Senior men</v>
      </c>
      <c r="AK17" s="237">
        <v>1</v>
      </c>
      <c r="AL17" s="106">
        <v>0</v>
      </c>
      <c r="AM17" s="106"/>
      <c r="AN17" s="20">
        <f>LOOKUP($AK17,lc!$A$3:lc!$A$15,lc!C$3:lc!C$15)</f>
        <v>1</v>
      </c>
      <c r="AO17" s="20">
        <f>LOOKUP($AK17,lc!$A$3:lc!$A$15,lc!D$3:lc!D$15)</f>
        <v>1</v>
      </c>
      <c r="AP17" s="20">
        <f>LOOKUP($AK17,lc!$A$3:lc!$A$15,lc!E$3:lc!E$15)</f>
        <v>1</v>
      </c>
      <c r="AQ17" s="20">
        <f>LOOKUP($AK17,lc!$A$3:lc!$A$15,lc!F$3:lc!F$15)</f>
        <v>1</v>
      </c>
      <c r="AR17" s="20">
        <f>LOOKUP($AK17,lc!$A$3:lc!$A$15,lc!G$3:lc!G$15)</f>
        <v>1</v>
      </c>
      <c r="AS17" s="20">
        <f>LOOKUP($AK17,lc!$A$3:lc!$A$15,lc!H$3:lc!H$15)</f>
        <v>1</v>
      </c>
      <c r="AT17" s="20">
        <f>LOOKUP($AK17,lc!$A$3:lc!$A$15,lc!I$3:lc!I$15)</f>
        <v>1</v>
      </c>
      <c r="AU17" s="20">
        <f>LOOKUP($AK17,lc!$A$3:lc!$A$15,lc!J$3:lc!J$15)</f>
        <v>1</v>
      </c>
      <c r="AV17" s="20">
        <f>LOOKUP($AK17,lc!$A$3:lc!$A$15,lc!K$3:lc!K$15)</f>
        <v>1</v>
      </c>
      <c r="AW17" s="20">
        <f>LOOKUP($AK17,lc!$A$3:lc!$A$15,lc!L$3:lc!L$15)</f>
        <v>1</v>
      </c>
      <c r="AX17" s="106"/>
      <c r="AY17" s="20" t="str">
        <f>LOOKUP($AK17,wh!$C$22:wh!$P$22,wh!$C$2:wh!$P$2)</f>
        <v> </v>
      </c>
      <c r="AZ17" s="20" t="str">
        <f>LOOKUP($AK17,wh!$C$22:wh!$P$22,wh!$C$3:wh!$P$3)</f>
        <v> </v>
      </c>
      <c r="BA17" s="20" t="str">
        <f>LOOKUP($AK17,wh!$C$22:wh!$P$22,wh!$C$4:wh!$P$4)</f>
        <v>76,2 cm</v>
      </c>
      <c r="BB17" s="20" t="str">
        <f>LOOKUP($AK17,wh!$C$22:wh!$P$22,wh!$C$5:wh!$P$5)</f>
        <v>7,26 kg</v>
      </c>
      <c r="BC17" s="20" t="str">
        <f>LOOKUP($AK17,wh!$C$22:wh!$P$22,wh!$C$6:wh!$P$6)</f>
        <v> </v>
      </c>
      <c r="BD17" s="20" t="str">
        <f>LOOKUP($AK17,wh!$C$22:wh!$P$22,wh!$C$7:wh!$P$7)</f>
        <v> </v>
      </c>
      <c r="BE17" s="20" t="str">
        <f>LOOKUP($AK17,wh!$C$22:wh!$P$22,wh!$C$8:wh!$P$8)</f>
        <v> </v>
      </c>
      <c r="BF17" s="20" t="str">
        <f>LOOKUP($AK17,wh!$C$22:wh!$P$22,wh!$C$9:wh!$P$9)</f>
        <v> </v>
      </c>
      <c r="BG17" s="20" t="str">
        <f>LOOKUP($AK17,wh!$C$22:wh!$P$22,wh!$C$10:wh!$P$10)</f>
        <v>7,26 kg</v>
      </c>
      <c r="BH17" s="20" t="str">
        <f>LOOKUP($AK17,wh!$C$22:wh!$P$22,wh!$C$11:wh!$P$11)</f>
        <v>91,4 cm</v>
      </c>
      <c r="BI17" s="20" t="str">
        <f>LOOKUP($AK17,wh!$C$22:wh!$P$22,wh!$C$12:wh!$P$12)</f>
        <v>106,7 cm</v>
      </c>
      <c r="BJ17" s="20" t="str">
        <f>LOOKUP($AK17,wh!$C$22:wh!$P$22,wh!$C$13:wh!$P$13)</f>
        <v>2 kg</v>
      </c>
      <c r="BN17" s="20" t="str">
        <f>LOOKUP($AK17,wh!$C$22:wh!$P$22,wh!$C$17:wh!$P$17)</f>
        <v>91,4 cm</v>
      </c>
      <c r="BO17" s="20" t="str">
        <f>LOOKUP($AK17,wh!$C$22:wh!$P$22,wh!$C$18:wh!$P$18)</f>
        <v>800 g</v>
      </c>
    </row>
    <row r="18" spans="1:50" ht="12.75">
      <c r="A18" s="283"/>
      <c r="B18" s="248"/>
      <c r="C18" s="94"/>
      <c r="D18" s="95">
        <f t="shared" si="0"/>
        <v>0</v>
      </c>
      <c r="E18" s="21"/>
      <c r="F18" s="96">
        <f>IF(E18=0,0,IF(E18&gt;18,0,INT(25.4347*(INT(100*(18-E18*AN18))/100)^1.81)))</f>
        <v>0</v>
      </c>
      <c r="G18" s="240"/>
      <c r="H18" s="22"/>
      <c r="I18" s="97">
        <f t="shared" si="1"/>
        <v>0</v>
      </c>
      <c r="J18" s="241"/>
      <c r="K18" s="22"/>
      <c r="L18" s="97">
        <f t="shared" si="2"/>
        <v>0</v>
      </c>
      <c r="M18" s="246"/>
      <c r="N18" s="22"/>
      <c r="O18" s="95">
        <f t="shared" si="3"/>
        <v>0</v>
      </c>
      <c r="P18" s="98"/>
      <c r="Q18" s="99"/>
      <c r="R18" s="100">
        <f t="shared" si="4"/>
        <v>0</v>
      </c>
      <c r="S18" s="98"/>
      <c r="T18" s="99"/>
      <c r="U18" s="101">
        <f t="shared" si="5"/>
        <v>0</v>
      </c>
      <c r="V18" s="6"/>
      <c r="W18" s="102">
        <f t="shared" si="6"/>
        <v>0</v>
      </c>
      <c r="X18" s="103"/>
      <c r="Y18" s="104"/>
      <c r="Z18" s="102">
        <f t="shared" si="7"/>
        <v>0</v>
      </c>
      <c r="AA18" s="10"/>
      <c r="AB18" s="100">
        <f t="shared" si="8"/>
        <v>0</v>
      </c>
      <c r="AC18" s="98"/>
      <c r="AD18" s="99"/>
      <c r="AE18" s="100">
        <f t="shared" si="9"/>
        <v>0</v>
      </c>
      <c r="AF18" t="s">
        <v>138</v>
      </c>
      <c r="AG18" s="1"/>
      <c r="AH18" s="105">
        <f t="shared" si="10"/>
        <v>0</v>
      </c>
      <c r="AI18" s="106"/>
      <c r="AJ18" s="106"/>
      <c r="AK18" s="237"/>
      <c r="AL18" s="106"/>
      <c r="AM18" s="106"/>
      <c r="AX18" s="106"/>
    </row>
    <row r="19" spans="1:50" ht="12.75">
      <c r="A19" s="230"/>
      <c r="B19" s="250"/>
      <c r="C19" s="107"/>
      <c r="D19" s="108">
        <f t="shared" si="0"/>
        <v>0</v>
      </c>
      <c r="E19" s="118"/>
      <c r="F19" s="96">
        <f>IF(E19=0,0,IF(E19&gt;18,0,INT(25.4347*(INT(100*(18-E19*AN19))/100)^1.81)))</f>
        <v>0</v>
      </c>
      <c r="G19" s="240"/>
      <c r="H19" s="119"/>
      <c r="I19" s="120">
        <f t="shared" si="1"/>
        <v>0</v>
      </c>
      <c r="J19" s="243"/>
      <c r="K19" s="119"/>
      <c r="L19" s="120">
        <f t="shared" si="2"/>
        <v>0</v>
      </c>
      <c r="M19" s="246"/>
      <c r="N19" s="119"/>
      <c r="O19" s="108">
        <f t="shared" si="3"/>
        <v>0</v>
      </c>
      <c r="P19" s="121"/>
      <c r="Q19" s="122"/>
      <c r="R19" s="123">
        <f t="shared" si="4"/>
        <v>0</v>
      </c>
      <c r="S19" s="121"/>
      <c r="T19" s="122"/>
      <c r="U19" s="124">
        <f t="shared" si="5"/>
        <v>0</v>
      </c>
      <c r="V19" s="31"/>
      <c r="W19" s="125">
        <f t="shared" si="6"/>
        <v>0</v>
      </c>
      <c r="X19" s="126"/>
      <c r="Y19" s="104"/>
      <c r="Z19" s="125">
        <f t="shared" si="7"/>
        <v>0</v>
      </c>
      <c r="AA19" s="127"/>
      <c r="AB19" s="123">
        <f t="shared" si="8"/>
        <v>0</v>
      </c>
      <c r="AC19" s="121"/>
      <c r="AD19" s="122"/>
      <c r="AE19" s="123">
        <f t="shared" si="9"/>
        <v>0</v>
      </c>
      <c r="AF19" t="s">
        <v>138</v>
      </c>
      <c r="AG19" s="1"/>
      <c r="AH19" s="105"/>
      <c r="AI19" s="106"/>
      <c r="AJ19" s="106"/>
      <c r="AK19" s="237"/>
      <c r="AL19" s="106"/>
      <c r="AM19" s="106"/>
      <c r="AX19" s="106"/>
    </row>
    <row r="20" spans="1:37" ht="12.75">
      <c r="A20" s="128"/>
      <c r="B20" s="129"/>
      <c r="C20" s="130"/>
      <c r="D20" s="85"/>
      <c r="E20" s="130"/>
      <c r="F20" s="86"/>
      <c r="G20" s="87"/>
      <c r="H20" s="130"/>
      <c r="I20" s="86"/>
      <c r="J20" s="87"/>
      <c r="K20" s="130"/>
      <c r="L20" s="86"/>
      <c r="M20" s="87"/>
      <c r="N20" s="130"/>
      <c r="O20" s="89"/>
      <c r="P20" s="86"/>
      <c r="Q20" s="130"/>
      <c r="R20" s="89"/>
      <c r="S20" s="86"/>
      <c r="T20" s="130"/>
      <c r="U20" s="89"/>
      <c r="V20" s="130"/>
      <c r="W20" s="89"/>
      <c r="X20" s="86"/>
      <c r="Y20" s="131"/>
      <c r="Z20" s="89"/>
      <c r="AA20" s="130"/>
      <c r="AB20" s="89"/>
      <c r="AC20" s="86"/>
      <c r="AD20" s="130"/>
      <c r="AE20" s="89"/>
      <c r="AK20" s="238">
        <v>99</v>
      </c>
    </row>
    <row r="21" spans="1:51" s="80" customFormat="1" ht="12.75">
      <c r="A21" s="69" t="s">
        <v>96</v>
      </c>
      <c r="B21" s="70" t="s">
        <v>97</v>
      </c>
      <c r="C21" s="70"/>
      <c r="D21" s="71"/>
      <c r="E21" s="70">
        <v>100</v>
      </c>
      <c r="F21" s="72"/>
      <c r="G21" s="73"/>
      <c r="H21" s="74" t="s">
        <v>98</v>
      </c>
      <c r="I21" s="75"/>
      <c r="J21" s="73"/>
      <c r="K21" s="74" t="s">
        <v>99</v>
      </c>
      <c r="L21" s="75"/>
      <c r="M21" s="73"/>
      <c r="N21" s="74" t="s">
        <v>100</v>
      </c>
      <c r="O21" s="75"/>
      <c r="P21" s="262" t="s">
        <v>117</v>
      </c>
      <c r="Q21" s="77"/>
      <c r="R21" s="72"/>
      <c r="S21" s="262" t="s">
        <v>118</v>
      </c>
      <c r="T21" s="78"/>
      <c r="U21" s="72"/>
      <c r="V21" s="70" t="s">
        <v>101</v>
      </c>
      <c r="W21" s="72"/>
      <c r="X21" s="262" t="s">
        <v>120</v>
      </c>
      <c r="Y21" s="79"/>
      <c r="Z21" s="72"/>
      <c r="AA21" s="70" t="s">
        <v>102</v>
      </c>
      <c r="AB21" s="72"/>
      <c r="AC21" s="76" t="s">
        <v>103</v>
      </c>
      <c r="AD21" s="72"/>
      <c r="AE21" s="71"/>
      <c r="AH21" s="80" t="s">
        <v>104</v>
      </c>
      <c r="AK21" s="236" t="s">
        <v>105</v>
      </c>
      <c r="AN21" s="81" t="s">
        <v>106</v>
      </c>
      <c r="AY21" s="80" t="s">
        <v>107</v>
      </c>
    </row>
    <row r="22" spans="1:60" ht="12.75">
      <c r="A22" s="82" t="s">
        <v>341</v>
      </c>
      <c r="B22" s="83"/>
      <c r="C22" s="84"/>
      <c r="D22" s="85" t="s">
        <v>108</v>
      </c>
      <c r="E22" s="83"/>
      <c r="F22" s="86" t="s">
        <v>109</v>
      </c>
      <c r="G22" s="87" t="s">
        <v>110</v>
      </c>
      <c r="H22" s="88"/>
      <c r="I22" s="86" t="s">
        <v>109</v>
      </c>
      <c r="J22" s="87" t="s">
        <v>110</v>
      </c>
      <c r="K22" s="88"/>
      <c r="L22" s="86" t="s">
        <v>109</v>
      </c>
      <c r="M22" s="87" t="s">
        <v>110</v>
      </c>
      <c r="N22" s="88"/>
      <c r="O22" s="89" t="s">
        <v>109</v>
      </c>
      <c r="P22" s="247" t="s">
        <v>345</v>
      </c>
      <c r="Q22" s="91" t="s">
        <v>112</v>
      </c>
      <c r="R22" s="89" t="s">
        <v>109</v>
      </c>
      <c r="S22" s="90" t="s">
        <v>111</v>
      </c>
      <c r="T22" s="92" t="s">
        <v>112</v>
      </c>
      <c r="U22" s="89" t="s">
        <v>109</v>
      </c>
      <c r="V22" s="83"/>
      <c r="W22" s="89" t="s">
        <v>109</v>
      </c>
      <c r="X22" s="247" t="s">
        <v>345</v>
      </c>
      <c r="Y22" s="93" t="s">
        <v>112</v>
      </c>
      <c r="Z22" s="89" t="s">
        <v>109</v>
      </c>
      <c r="AA22" s="83"/>
      <c r="AB22" s="89" t="s">
        <v>109</v>
      </c>
      <c r="AC22" s="90" t="s">
        <v>345</v>
      </c>
      <c r="AD22" s="91" t="s">
        <v>112</v>
      </c>
      <c r="AE22" s="89" t="s">
        <v>109</v>
      </c>
      <c r="AN22" t="s">
        <v>113</v>
      </c>
      <c r="AO22" t="s">
        <v>114</v>
      </c>
      <c r="AP22" t="s">
        <v>115</v>
      </c>
      <c r="AQ22" t="s">
        <v>116</v>
      </c>
      <c r="AR22" t="s">
        <v>117</v>
      </c>
      <c r="AS22" t="s">
        <v>118</v>
      </c>
      <c r="AT22" t="s">
        <v>119</v>
      </c>
      <c r="AU22" t="s">
        <v>120</v>
      </c>
      <c r="AV22" t="s">
        <v>121</v>
      </c>
      <c r="AW22" t="s">
        <v>122</v>
      </c>
      <c r="AY22" t="s">
        <v>113</v>
      </c>
      <c r="AZ22" t="s">
        <v>114</v>
      </c>
      <c r="BA22" t="s">
        <v>115</v>
      </c>
      <c r="BB22" t="s">
        <v>116</v>
      </c>
      <c r="BC22" t="s">
        <v>117</v>
      </c>
      <c r="BD22" t="s">
        <v>118</v>
      </c>
      <c r="BE22" t="s">
        <v>119</v>
      </c>
      <c r="BF22" t="s">
        <v>120</v>
      </c>
      <c r="BG22" t="s">
        <v>121</v>
      </c>
      <c r="BH22" t="s">
        <v>122</v>
      </c>
    </row>
    <row r="23" spans="1:67" ht="12.75">
      <c r="A23" s="282" t="s">
        <v>347</v>
      </c>
      <c r="B23" s="248">
        <v>1</v>
      </c>
      <c r="C23" s="94"/>
      <c r="D23" s="95">
        <f aca="true" t="shared" si="12" ref="D23:D39">SUM(F23,I23,L23,O23,R23,U23,W23,Z23,AB23,AE23)</f>
        <v>3272</v>
      </c>
      <c r="E23" s="21">
        <f>'Lijst 20 100m i'!E8</f>
        <v>14.08</v>
      </c>
      <c r="F23" s="96">
        <f aca="true" t="shared" si="13" ref="F23:F39">IF(E23=0,0,IF(E23*AN23&gt;21,0,INT(17.857*(INT(100*(21-E23*AN23))/100)^1.81)))</f>
        <v>592</v>
      </c>
      <c r="G23" s="241" t="s">
        <v>371</v>
      </c>
      <c r="H23" s="22">
        <f>'Lijst ver 20 i'!$G$18</f>
        <v>3.95</v>
      </c>
      <c r="I23" s="97">
        <f aca="true" t="shared" si="14" ref="I23:I39">IF(H23=0,0,IF(H23*AO23*100&lt;210,0,INT(0.188807*INT(H23*AO23*100-210)^1.41)))</f>
        <v>296</v>
      </c>
      <c r="J23" s="241" t="s">
        <v>374</v>
      </c>
      <c r="K23" s="21">
        <f>'Lijst 20 200mh i'!$E$8</f>
        <v>38.48</v>
      </c>
      <c r="L23" s="97">
        <f aca="true" t="shared" si="15" ref="L23:L39">IF(K23=0,0,IF(K23*AP23&gt;52,0,INT(2.975*(INT(100*(52-K23*AP23))/100)^1.81)))</f>
        <v>331</v>
      </c>
      <c r="M23" s="241" t="s">
        <v>376</v>
      </c>
      <c r="N23" s="22">
        <f>'lijst kogel 20 i '!$G$18</f>
        <v>7.39</v>
      </c>
      <c r="O23" s="95">
        <f aca="true" t="shared" si="16" ref="O23:O39">IF(N23=0,0,IF(N23*AQ23&lt;1.5,0,INT(56.0211*(INT(100*(N23*AQ23-1.5))/100)^1.05)))</f>
        <v>360</v>
      </c>
      <c r="P23" s="98">
        <f>'lijst 5 km 20 i'!D11</f>
        <v>25</v>
      </c>
      <c r="Q23" s="99">
        <f>'lijst 5 km 20 i'!E11</f>
        <v>40.72</v>
      </c>
      <c r="R23" s="100">
        <f aca="true" t="shared" si="17" ref="R23:R39">IF(P23+Q23=0,0,IF((60*INT(P23)+Q23)*AR23&gt;1920,0,INT(0.00272*(INT(100*(1920-(60*INT(P23)+Q23)*AR23))/100)^1.88)))</f>
        <v>191</v>
      </c>
      <c r="S23" s="98">
        <f>'Lijst 20 800m i'!E8</f>
        <v>3</v>
      </c>
      <c r="T23" s="99">
        <f>'Lijst 20 800m i'!F8</f>
        <v>1.84</v>
      </c>
      <c r="U23" s="101">
        <f aca="true" t="shared" si="18" ref="U23:U39">IF(S23+T23=0,0,IF((60*INT(S23)+T23)*AS23&gt;254,0,INT(0.11193*(INT(100*(254-(60*INT(S23)+T23)*AS23))/100)^1.88)))</f>
        <v>348</v>
      </c>
      <c r="V23" s="6">
        <f>'lijst 20 hoog i'!$P$23</f>
        <v>1.35</v>
      </c>
      <c r="W23" s="102">
        <f aca="true" t="shared" si="19" ref="W23:W39">IF(V23=0,0,IF(V23*AT23*100&lt;75,0,INT(1.84523*INT(V23*AT23*100-75)^1.348)))</f>
        <v>460</v>
      </c>
      <c r="X23" s="103">
        <f>'Lijst 20 400m i'!E8</f>
        <v>1</v>
      </c>
      <c r="Y23" s="104">
        <f>'Lijst 20 400m i'!F8</f>
        <v>15.8</v>
      </c>
      <c r="Z23" s="102">
        <f aca="true" t="shared" si="20" ref="Z23:Z39">IF(X23+Y23=0,0,IF((60*INT(X23)+Y23)*AU23&gt;91.7,0,INT(1.34285*(INT(100*(91.7-(60*INT(X23)+Y23)*AU23))/100)^1.81)))</f>
        <v>200</v>
      </c>
      <c r="AA23" s="10">
        <f>'lijst kogelslinger 20 i'!$G$18</f>
        <v>18.15</v>
      </c>
      <c r="AB23" s="100">
        <f aca="true" t="shared" si="21" ref="AB23:AB39">IF(AA23=0,0,IF(AA23*AV23&lt;6,0,INT(17.5458*(INT(100*(AA23*AV23-6))/100)^1.05)))</f>
        <v>241</v>
      </c>
      <c r="AC23" s="98">
        <f>'lijst 3 km steeple 20 i'!D11</f>
        <v>16</v>
      </c>
      <c r="AD23" s="99">
        <f>'lijst 3 km steeple 20 i'!E11</f>
        <v>26.63</v>
      </c>
      <c r="AE23" s="100">
        <f aca="true" t="shared" si="22" ref="AE23:AE39">IF(AC23+AD23=0,0,IF((60*INT(AC23)+AD23)*AW23&gt;1320,0,INT(0.00408*(INT(100*(1320-(60*INT(AC23)+AD23)*AW23))/100)^1.9)))</f>
        <v>253</v>
      </c>
      <c r="AG23" s="1"/>
      <c r="AH23" s="105">
        <f aca="true" t="shared" si="23" ref="AH23:AH39">SUM(F23,I23,O23,W23,Z23)</f>
        <v>1908</v>
      </c>
      <c r="AI23" s="106"/>
      <c r="AJ23" s="106" t="str">
        <f>LOOKUP($AK23,lc!$A$37:lc!A$49,lc!$B$37:lc!$B$49)</f>
        <v>Senior women</v>
      </c>
      <c r="AK23" s="237">
        <v>1</v>
      </c>
      <c r="AL23" s="106">
        <v>0</v>
      </c>
      <c r="AN23" s="20">
        <f>LOOKUP($AK23,lc!$A$37:lc!$A$48,lc!C$37:lc!C$48)</f>
        <v>1</v>
      </c>
      <c r="AO23" s="20">
        <f>LOOKUP($AK23,lc!$A$37:lc!$A$48,lc!D$37:lc!D$48)</f>
        <v>1</v>
      </c>
      <c r="AP23" s="20">
        <f>LOOKUP($AK23,lc!$A$37:lc!$A$48,lc!E$37:lc!E$48)</f>
        <v>1</v>
      </c>
      <c r="AQ23" s="20">
        <f>LOOKUP($AK23,lc!$A$37:lc!$A$48,lc!F$37:lc!F$48)</f>
        <v>1</v>
      </c>
      <c r="AR23" s="20">
        <f>LOOKUP($AK23,lc!$A$37:lc!$A$48,lc!G$37:lc!G$48)</f>
        <v>1</v>
      </c>
      <c r="AS23" s="20">
        <f>LOOKUP($AK23,lc!$A$37:lc!$A$48,lc!H$37:lc!H$48)</f>
        <v>1</v>
      </c>
      <c r="AT23" s="20">
        <f>LOOKUP($AK23,lc!$A$37:lc!$A$48,lc!I$37:lc!I$48)</f>
        <v>1</v>
      </c>
      <c r="AU23" s="20">
        <f>LOOKUP($AK23,lc!$A$37:lc!$A$48,lc!J$37:lc!J$48)</f>
        <v>1</v>
      </c>
      <c r="AV23" s="20">
        <f>LOOKUP($AK23,lc!$A$37:lc!$A$48,lc!K$37:lc!K$48)</f>
        <v>1</v>
      </c>
      <c r="AW23" s="20">
        <f>LOOKUP($AK23,lc!$A$37:lc!$A$48,lc!L$37:lc!L$48)</f>
        <v>1</v>
      </c>
      <c r="AY23" s="20" t="str">
        <f>LOOKUP($AK23,wh!$C$22:wh!$P$22,wh!$C$42:wh!$P$42)</f>
        <v> </v>
      </c>
      <c r="AZ23" s="20" t="str">
        <f>LOOKUP($AK23,wh!$C$22:wh!$P$22,wh!$C$43:wh!$P$43)</f>
        <v> </v>
      </c>
      <c r="BA23" s="20" t="str">
        <f>LOOKUP($AK23,wh!$C$22:wh!$P$22,wh!$C$44:wh!$P$44)</f>
        <v>76,2 cm</v>
      </c>
      <c r="BB23" s="20" t="str">
        <f>LOOKUP($AK23,wh!$C$22:wh!$P$22,wh!$C$45:wh!$P$45)</f>
        <v>4 kg</v>
      </c>
      <c r="BC23" s="20" t="str">
        <f>LOOKUP($AK23,wh!$C$22:wh!$P$22,wh!$C$46:wh!$P$46)</f>
        <v> </v>
      </c>
      <c r="BD23" s="20" t="str">
        <f>LOOKUP($AK23,wh!$C$22:wh!$P$22,wh!$C$47:wh!$P$47)</f>
        <v> </v>
      </c>
      <c r="BE23" s="20" t="str">
        <f>LOOKUP($AK23,wh!$C$22:wh!$P$22,wh!$C$48:wh!$P$48)</f>
        <v> </v>
      </c>
      <c r="BF23" s="20" t="str">
        <f>LOOKUP($AK23,wh!$C$22:wh!$P$22,wh!$C$49:wh!$P$49)</f>
        <v> </v>
      </c>
      <c r="BG23" s="20" t="str">
        <f>LOOKUP($AK23,wh!$C$22:wh!$P$22,wh!$C$50:wh!$P$50)</f>
        <v>4 kg</v>
      </c>
      <c r="BH23" s="20" t="str">
        <f>LOOKUP($AK23,wh!$C$22:wh!$P$22,wh!$C$51:wh!$P$51)</f>
        <v>76,2 cm</v>
      </c>
      <c r="BI23" s="20" t="str">
        <f>LOOKUP($AK23,wh!$C$22:wh!$P$22,wh!$C$52:wh!$P$52)</f>
        <v>84 cm</v>
      </c>
      <c r="BJ23" s="20" t="str">
        <f>LOOKUP($AK23,wh!$C$22:wh!$P$22,wh!$C$53:wh!$P$53)</f>
        <v>1 kg</v>
      </c>
      <c r="BN23" s="20" t="str">
        <f>LOOKUP($AK23,wh!$C$22:wh!$P$22,wh!$C$57:wh!$P$57)</f>
        <v>76,2 cm</v>
      </c>
      <c r="BO23" s="20" t="str">
        <f>LOOKUP($AK23,wh!$C$22:wh!$P$22,wh!$C$58:wh!$P$58)</f>
        <v>600 g</v>
      </c>
    </row>
    <row r="24" spans="1:67" ht="12.75">
      <c r="A24" s="230"/>
      <c r="B24" s="248"/>
      <c r="C24" s="94"/>
      <c r="D24" s="95">
        <f t="shared" si="12"/>
        <v>0</v>
      </c>
      <c r="E24" s="21"/>
      <c r="F24" s="96">
        <f t="shared" si="13"/>
        <v>0</v>
      </c>
      <c r="G24" s="244"/>
      <c r="H24" s="22"/>
      <c r="I24" s="97">
        <f t="shared" si="14"/>
        <v>0</v>
      </c>
      <c r="J24" s="241"/>
      <c r="K24" s="22"/>
      <c r="L24" s="97">
        <f t="shared" si="15"/>
        <v>0</v>
      </c>
      <c r="M24" s="244"/>
      <c r="N24" s="22"/>
      <c r="O24" s="95">
        <f t="shared" si="16"/>
        <v>0</v>
      </c>
      <c r="P24" s="98"/>
      <c r="Q24" s="99"/>
      <c r="R24" s="100">
        <f t="shared" si="17"/>
        <v>0</v>
      </c>
      <c r="S24" s="98"/>
      <c r="T24" s="99"/>
      <c r="U24" s="101">
        <f t="shared" si="18"/>
        <v>0</v>
      </c>
      <c r="V24" s="6"/>
      <c r="W24" s="102">
        <f t="shared" si="19"/>
        <v>0</v>
      </c>
      <c r="X24" s="103"/>
      <c r="Y24" s="104"/>
      <c r="Z24" s="102">
        <f t="shared" si="20"/>
        <v>0</v>
      </c>
      <c r="AA24" s="10"/>
      <c r="AB24" s="100">
        <f t="shared" si="21"/>
        <v>0</v>
      </c>
      <c r="AC24" s="98"/>
      <c r="AD24" s="99"/>
      <c r="AE24" s="100">
        <f t="shared" si="22"/>
        <v>0</v>
      </c>
      <c r="AG24" s="1"/>
      <c r="AH24" s="105">
        <f t="shared" si="23"/>
        <v>0</v>
      </c>
      <c r="AI24" s="106"/>
      <c r="AJ24" s="106" t="str">
        <f>LOOKUP($AK24,lc!$A$37:lc!A$49,lc!$B$37:lc!$B$49)</f>
        <v>Senior women</v>
      </c>
      <c r="AK24" s="237">
        <v>1</v>
      </c>
      <c r="AL24" s="106">
        <v>0</v>
      </c>
      <c r="AM24" s="106"/>
      <c r="AN24" s="20">
        <f>LOOKUP($AK24,lc!$A$37:lc!$A$48,lc!C$37:lc!C$48)</f>
        <v>1</v>
      </c>
      <c r="AO24" s="20">
        <f>LOOKUP($AK24,lc!$A$37:lc!$A$48,lc!D$37:lc!D$48)</f>
        <v>1</v>
      </c>
      <c r="AP24" s="20">
        <f>LOOKUP($AK24,lc!$A$37:lc!$A$48,lc!E$37:lc!E$48)</f>
        <v>1</v>
      </c>
      <c r="AQ24" s="20">
        <f>LOOKUP($AK24,lc!$A$37:lc!$A$48,lc!F$37:lc!F$48)</f>
        <v>1</v>
      </c>
      <c r="AR24" s="20">
        <f>LOOKUP($AK24,lc!$A$37:lc!$A$48,lc!G$37:lc!G$48)</f>
        <v>1</v>
      </c>
      <c r="AS24" s="20">
        <f>LOOKUP($AK24,lc!$A$37:lc!$A$48,lc!H$37:lc!H$48)</f>
        <v>1</v>
      </c>
      <c r="AT24" s="20">
        <f>LOOKUP($AK24,lc!$A$37:lc!$A$48,lc!I$37:lc!I$48)</f>
        <v>1</v>
      </c>
      <c r="AU24" s="20">
        <f>LOOKUP($AK24,lc!$A$37:lc!$A$48,lc!J$37:lc!J$48)</f>
        <v>1</v>
      </c>
      <c r="AV24" s="20">
        <f>LOOKUP($AK24,lc!$A$37:lc!$A$48,lc!K$37:lc!K$48)</f>
        <v>1</v>
      </c>
      <c r="AW24" s="20">
        <f>LOOKUP($AK24,lc!$A$37:lc!$A$48,lc!L$37:lc!L$48)</f>
        <v>1</v>
      </c>
      <c r="AX24" s="106"/>
      <c r="AY24" s="20" t="str">
        <f>LOOKUP($AK24,wh!$C$22:wh!$P$22,wh!$C$42:wh!$P$42)</f>
        <v> </v>
      </c>
      <c r="AZ24" s="20" t="str">
        <f>LOOKUP($AK24,wh!$C$22:wh!$P$22,wh!$C$43:wh!$P$43)</f>
        <v> </v>
      </c>
      <c r="BA24" s="20" t="str">
        <f>LOOKUP($AK24,wh!$C$22:wh!$P$22,wh!$C$44:wh!$P$44)</f>
        <v>76,2 cm</v>
      </c>
      <c r="BB24" s="20" t="str">
        <f>LOOKUP($AK24,wh!$C$22:wh!$P$22,wh!$C$45:wh!$P$45)</f>
        <v>4 kg</v>
      </c>
      <c r="BC24" s="20" t="str">
        <f>LOOKUP($AK24,wh!$C$22:wh!$P$22,wh!$C$46:wh!$P$46)</f>
        <v> </v>
      </c>
      <c r="BD24" s="20" t="str">
        <f>LOOKUP($AK24,wh!$C$22:wh!$P$22,wh!$C$47:wh!$P$47)</f>
        <v> </v>
      </c>
      <c r="BE24" s="20" t="str">
        <f>LOOKUP($AK24,wh!$C$22:wh!$P$22,wh!$C$48:wh!$P$48)</f>
        <v> </v>
      </c>
      <c r="BF24" s="20" t="str">
        <f>LOOKUP($AK24,wh!$C$22:wh!$P$22,wh!$C$49:wh!$P$49)</f>
        <v> </v>
      </c>
      <c r="BG24" s="20" t="str">
        <f>LOOKUP($AK24,wh!$C$22:wh!$P$22,wh!$C$50:wh!$P$50)</f>
        <v>4 kg</v>
      </c>
      <c r="BH24" s="20" t="str">
        <f>LOOKUP($AK24,wh!$C$22:wh!$P$22,wh!$C$51:wh!$P$51)</f>
        <v>76,2 cm</v>
      </c>
      <c r="BI24" s="20" t="str">
        <f>LOOKUP($AK24,wh!$C$22:wh!$P$22,wh!$C$52:wh!$P$52)</f>
        <v>84 cm</v>
      </c>
      <c r="BJ24" s="20" t="str">
        <f>LOOKUP($AK24,wh!$C$22:wh!$P$22,wh!$C$53:wh!$P$53)</f>
        <v>1 kg</v>
      </c>
      <c r="BN24" s="20" t="str">
        <f>LOOKUP($AK24,wh!$C$22:wh!$P$22,wh!$C$57:wh!$P$57)</f>
        <v>76,2 cm</v>
      </c>
      <c r="BO24" s="20" t="str">
        <f>LOOKUP($AK24,wh!$C$22:wh!$P$22,wh!$C$58:wh!$P$58)</f>
        <v>600 g</v>
      </c>
    </row>
    <row r="25" spans="1:67" ht="12.75">
      <c r="A25" s="230"/>
      <c r="B25" s="248"/>
      <c r="C25" s="94"/>
      <c r="D25" s="95">
        <f t="shared" si="12"/>
        <v>0</v>
      </c>
      <c r="E25" s="21"/>
      <c r="F25" s="96">
        <f t="shared" si="13"/>
        <v>0</v>
      </c>
      <c r="G25" s="244"/>
      <c r="H25" s="21"/>
      <c r="I25" s="97">
        <f t="shared" si="14"/>
        <v>0</v>
      </c>
      <c r="J25" s="241"/>
      <c r="K25" s="22"/>
      <c r="L25" s="97">
        <f t="shared" si="15"/>
        <v>0</v>
      </c>
      <c r="M25" s="244"/>
      <c r="N25" s="22"/>
      <c r="O25" s="95">
        <f t="shared" si="16"/>
        <v>0</v>
      </c>
      <c r="P25" s="98"/>
      <c r="Q25" s="99"/>
      <c r="R25" s="100">
        <f t="shared" si="17"/>
        <v>0</v>
      </c>
      <c r="S25" s="98"/>
      <c r="T25" s="99"/>
      <c r="U25" s="101">
        <f t="shared" si="18"/>
        <v>0</v>
      </c>
      <c r="V25" s="6"/>
      <c r="W25" s="102">
        <f t="shared" si="19"/>
        <v>0</v>
      </c>
      <c r="X25" s="103"/>
      <c r="Y25" s="104"/>
      <c r="Z25" s="102">
        <f t="shared" si="20"/>
        <v>0</v>
      </c>
      <c r="AA25" s="10"/>
      <c r="AB25" s="100">
        <f t="shared" si="21"/>
        <v>0</v>
      </c>
      <c r="AC25" s="98"/>
      <c r="AD25" s="99"/>
      <c r="AE25" s="100">
        <f t="shared" si="22"/>
        <v>0</v>
      </c>
      <c r="AG25" s="1"/>
      <c r="AH25" s="105">
        <f t="shared" si="23"/>
        <v>0</v>
      </c>
      <c r="AI25" s="106"/>
      <c r="AJ25" s="106" t="str">
        <f>LOOKUP($AK25,lc!$A$37:lc!A$49,lc!$B$37:lc!$B$49)</f>
        <v>Senior women</v>
      </c>
      <c r="AK25" s="237">
        <v>1</v>
      </c>
      <c r="AL25" s="106">
        <v>0</v>
      </c>
      <c r="AM25" s="106"/>
      <c r="AN25" s="20">
        <f>LOOKUP($AK25,lc!$A$37:lc!$A$48,lc!C$37:lc!C$48)</f>
        <v>1</v>
      </c>
      <c r="AO25" s="20">
        <f>LOOKUP($AK25,lc!$A$37:lc!$A$48,lc!D$37:lc!D$48)</f>
        <v>1</v>
      </c>
      <c r="AP25" s="20">
        <f>LOOKUP($AK25,lc!$A$37:lc!$A$48,lc!E$37:lc!E$48)</f>
        <v>1</v>
      </c>
      <c r="AQ25" s="20">
        <f>LOOKUP($AK25,lc!$A$37:lc!$A$48,lc!F$37:lc!F$48)</f>
        <v>1</v>
      </c>
      <c r="AR25" s="20">
        <f>LOOKUP($AK25,lc!$A$37:lc!$A$48,lc!G$37:lc!G$48)</f>
        <v>1</v>
      </c>
      <c r="AS25" s="20">
        <f>LOOKUP($AK25,lc!$A$37:lc!$A$48,lc!H$37:lc!H$48)</f>
        <v>1</v>
      </c>
      <c r="AT25" s="20">
        <f>LOOKUP($AK25,lc!$A$37:lc!$A$48,lc!I$37:lc!I$48)</f>
        <v>1</v>
      </c>
      <c r="AU25" s="20">
        <f>LOOKUP($AK25,lc!$A$37:lc!$A$48,lc!J$37:lc!J$48)</f>
        <v>1</v>
      </c>
      <c r="AV25" s="20">
        <f>LOOKUP($AK25,lc!$A$37:lc!$A$48,lc!K$37:lc!K$48)</f>
        <v>1</v>
      </c>
      <c r="AW25" s="20">
        <f>LOOKUP($AK25,lc!$A$37:lc!$A$48,lc!L$37:lc!L$48)</f>
        <v>1</v>
      </c>
      <c r="AX25" s="106"/>
      <c r="AY25" s="20" t="str">
        <f>LOOKUP($AK25,wh!$C$22:wh!$P$22,wh!$C$42:wh!$P$42)</f>
        <v> </v>
      </c>
      <c r="AZ25" s="20" t="str">
        <f>LOOKUP($AK25,wh!$C$22:wh!$P$22,wh!$C$43:wh!$P$43)</f>
        <v> </v>
      </c>
      <c r="BA25" s="20" t="str">
        <f>LOOKUP($AK25,wh!$C$22:wh!$P$22,wh!$C$44:wh!$P$44)</f>
        <v>76,2 cm</v>
      </c>
      <c r="BB25" s="20" t="str">
        <f>LOOKUP($AK25,wh!$C$22:wh!$P$22,wh!$C$45:wh!$P$45)</f>
        <v>4 kg</v>
      </c>
      <c r="BC25" s="20" t="str">
        <f>LOOKUP($AK25,wh!$C$22:wh!$P$22,wh!$C$46:wh!$P$46)</f>
        <v> </v>
      </c>
      <c r="BD25" s="20" t="str">
        <f>LOOKUP($AK25,wh!$C$22:wh!$P$22,wh!$C$47:wh!$P$47)</f>
        <v> </v>
      </c>
      <c r="BE25" s="20" t="str">
        <f>LOOKUP($AK25,wh!$C$22:wh!$P$22,wh!$C$48:wh!$P$48)</f>
        <v> </v>
      </c>
      <c r="BF25" s="20" t="str">
        <f>LOOKUP($AK25,wh!$C$22:wh!$P$22,wh!$C$49:wh!$P$49)</f>
        <v> </v>
      </c>
      <c r="BG25" s="20" t="str">
        <f>LOOKUP($AK25,wh!$C$22:wh!$P$22,wh!$C$50:wh!$P$50)</f>
        <v>4 kg</v>
      </c>
      <c r="BH25" s="20" t="str">
        <f>LOOKUP($AK25,wh!$C$22:wh!$P$22,wh!$C$51:wh!$P$51)</f>
        <v>76,2 cm</v>
      </c>
      <c r="BI25" s="20" t="str">
        <f>LOOKUP($AK25,wh!$C$22:wh!$P$22,wh!$C$52:wh!$P$52)</f>
        <v>84 cm</v>
      </c>
      <c r="BJ25" s="20" t="str">
        <f>LOOKUP($AK25,wh!$C$22:wh!$P$22,wh!$C$53:wh!$P$53)</f>
        <v>1 kg</v>
      </c>
      <c r="BN25" s="20" t="str">
        <f>LOOKUP($AK25,wh!$C$22:wh!$P$22,wh!$C$57:wh!$P$57)</f>
        <v>76,2 cm</v>
      </c>
      <c r="BO25" s="20" t="str">
        <f>LOOKUP($AK25,wh!$C$22:wh!$P$22,wh!$C$58:wh!$P$58)</f>
        <v>600 g</v>
      </c>
    </row>
    <row r="26" spans="1:67" ht="12.75">
      <c r="A26" s="230"/>
      <c r="B26" s="248"/>
      <c r="C26" s="94"/>
      <c r="D26" s="95">
        <f t="shared" si="12"/>
        <v>0</v>
      </c>
      <c r="E26" s="21"/>
      <c r="F26" s="96">
        <f t="shared" si="13"/>
        <v>0</v>
      </c>
      <c r="G26" s="244"/>
      <c r="H26" s="22"/>
      <c r="I26" s="97">
        <f t="shared" si="14"/>
        <v>0</v>
      </c>
      <c r="J26" s="241"/>
      <c r="K26" s="22"/>
      <c r="L26" s="97">
        <f t="shared" si="15"/>
        <v>0</v>
      </c>
      <c r="M26" s="244"/>
      <c r="N26" s="22"/>
      <c r="O26" s="95">
        <f t="shared" si="16"/>
        <v>0</v>
      </c>
      <c r="P26" s="98"/>
      <c r="Q26" s="99"/>
      <c r="R26" s="100">
        <f t="shared" si="17"/>
        <v>0</v>
      </c>
      <c r="S26" s="98"/>
      <c r="T26" s="99"/>
      <c r="U26" s="101">
        <f t="shared" si="18"/>
        <v>0</v>
      </c>
      <c r="V26" s="6"/>
      <c r="W26" s="102">
        <f t="shared" si="19"/>
        <v>0</v>
      </c>
      <c r="X26" s="103"/>
      <c r="Y26" s="104"/>
      <c r="Z26" s="102">
        <f t="shared" si="20"/>
        <v>0</v>
      </c>
      <c r="AA26" s="10"/>
      <c r="AB26" s="100">
        <f t="shared" si="21"/>
        <v>0</v>
      </c>
      <c r="AC26" s="98"/>
      <c r="AD26" s="99"/>
      <c r="AE26" s="100">
        <f t="shared" si="22"/>
        <v>0</v>
      </c>
      <c r="AG26" s="1"/>
      <c r="AH26" s="105">
        <f t="shared" si="23"/>
        <v>0</v>
      </c>
      <c r="AI26" s="106"/>
      <c r="AJ26" s="106" t="str">
        <f>LOOKUP($AK26,lc!$A$37:lc!A$49,lc!$B$37:lc!$B$49)</f>
        <v>Senior women</v>
      </c>
      <c r="AK26" s="237">
        <v>1</v>
      </c>
      <c r="AL26" s="106">
        <v>0</v>
      </c>
      <c r="AM26" s="106"/>
      <c r="AN26" s="20">
        <f>LOOKUP($AK26,lc!$A$37:lc!$A$48,lc!C$37:lc!C$48)</f>
        <v>1</v>
      </c>
      <c r="AO26" s="20">
        <f>LOOKUP($AK26,lc!$A$37:lc!$A$48,lc!D$37:lc!D$48)</f>
        <v>1</v>
      </c>
      <c r="AP26" s="20">
        <f>LOOKUP($AK26,lc!$A$37:lc!$A$48,lc!E$37:lc!E$48)</f>
        <v>1</v>
      </c>
      <c r="AQ26" s="20">
        <f>LOOKUP($AK26,lc!$A$37:lc!$A$48,lc!F$37:lc!F$48)</f>
        <v>1</v>
      </c>
      <c r="AR26" s="20">
        <f>LOOKUP($AK26,lc!$A$37:lc!$A$48,lc!G$37:lc!G$48)</f>
        <v>1</v>
      </c>
      <c r="AS26" s="20">
        <f>LOOKUP($AK26,lc!$A$37:lc!$A$48,lc!H$37:lc!H$48)</f>
        <v>1</v>
      </c>
      <c r="AT26" s="20">
        <f>LOOKUP($AK26,lc!$A$37:lc!$A$48,lc!I$37:lc!I$48)</f>
        <v>1</v>
      </c>
      <c r="AU26" s="20">
        <f>LOOKUP($AK26,lc!$A$37:lc!$A$48,lc!J$37:lc!J$48)</f>
        <v>1</v>
      </c>
      <c r="AV26" s="20">
        <f>LOOKUP($AK26,lc!$A$37:lc!$A$48,lc!K$37:lc!K$48)</f>
        <v>1</v>
      </c>
      <c r="AW26" s="20">
        <f>LOOKUP($AK26,lc!$A$37:lc!$A$48,lc!L$37:lc!L$48)</f>
        <v>1</v>
      </c>
      <c r="AX26" s="106"/>
      <c r="AY26" s="20" t="str">
        <f>LOOKUP($AK26,wh!$C$22:wh!$P$22,wh!$C$42:wh!$P$42)</f>
        <v> </v>
      </c>
      <c r="AZ26" s="20" t="str">
        <f>LOOKUP($AK26,wh!$C$22:wh!$P$22,wh!$C$43:wh!$P$43)</f>
        <v> </v>
      </c>
      <c r="BA26" s="20" t="str">
        <f>LOOKUP($AK26,wh!$C$22:wh!$P$22,wh!$C$44:wh!$P$44)</f>
        <v>76,2 cm</v>
      </c>
      <c r="BB26" s="20" t="str">
        <f>LOOKUP($AK26,wh!$C$22:wh!$P$22,wh!$C$45:wh!$P$45)</f>
        <v>4 kg</v>
      </c>
      <c r="BC26" s="20" t="str">
        <f>LOOKUP($AK26,wh!$C$22:wh!$P$22,wh!$C$46:wh!$P$46)</f>
        <v> </v>
      </c>
      <c r="BD26" s="20" t="str">
        <f>LOOKUP($AK26,wh!$C$22:wh!$P$22,wh!$C$47:wh!$P$47)</f>
        <v> </v>
      </c>
      <c r="BE26" s="20" t="str">
        <f>LOOKUP($AK26,wh!$C$22:wh!$P$22,wh!$C$48:wh!$P$48)</f>
        <v> </v>
      </c>
      <c r="BF26" s="20" t="str">
        <f>LOOKUP($AK26,wh!$C$22:wh!$P$22,wh!$C$49:wh!$P$49)</f>
        <v> </v>
      </c>
      <c r="BG26" s="20" t="str">
        <f>LOOKUP($AK26,wh!$C$22:wh!$P$22,wh!$C$50:wh!$P$50)</f>
        <v>4 kg</v>
      </c>
      <c r="BH26" s="20" t="str">
        <f>LOOKUP($AK26,wh!$C$22:wh!$P$22,wh!$C$51:wh!$P$51)</f>
        <v>76,2 cm</v>
      </c>
      <c r="BI26" s="20" t="str">
        <f>LOOKUP($AK26,wh!$C$22:wh!$P$22,wh!$C$52:wh!$P$52)</f>
        <v>84 cm</v>
      </c>
      <c r="BJ26" s="20" t="str">
        <f>LOOKUP($AK26,wh!$C$22:wh!$P$22,wh!$C$53:wh!$P$53)</f>
        <v>1 kg</v>
      </c>
      <c r="BN26" s="20" t="str">
        <f>LOOKUP($AK26,wh!$C$22:wh!$P$22,wh!$C$57:wh!$P$57)</f>
        <v>76,2 cm</v>
      </c>
      <c r="BO26" s="20" t="str">
        <f>LOOKUP($AK26,wh!$C$22:wh!$P$22,wh!$C$58:wh!$P$58)</f>
        <v>600 g</v>
      </c>
    </row>
    <row r="27" spans="1:67" ht="12.75">
      <c r="A27" s="230"/>
      <c r="B27" s="248"/>
      <c r="C27" s="94"/>
      <c r="D27" s="95">
        <f t="shared" si="12"/>
        <v>0</v>
      </c>
      <c r="E27" s="21"/>
      <c r="F27" s="96">
        <f t="shared" si="13"/>
        <v>0</v>
      </c>
      <c r="G27" s="244"/>
      <c r="H27" s="22"/>
      <c r="I27" s="97">
        <f t="shared" si="14"/>
        <v>0</v>
      </c>
      <c r="J27" s="241"/>
      <c r="K27" s="22"/>
      <c r="L27" s="97">
        <f t="shared" si="15"/>
        <v>0</v>
      </c>
      <c r="M27" s="244"/>
      <c r="N27" s="22"/>
      <c r="O27" s="95">
        <f t="shared" si="16"/>
        <v>0</v>
      </c>
      <c r="P27" s="98"/>
      <c r="Q27" s="99"/>
      <c r="R27" s="100">
        <f t="shared" si="17"/>
        <v>0</v>
      </c>
      <c r="S27" s="98"/>
      <c r="T27" s="99"/>
      <c r="U27" s="101">
        <f t="shared" si="18"/>
        <v>0</v>
      </c>
      <c r="V27" s="6"/>
      <c r="W27" s="102">
        <f t="shared" si="19"/>
        <v>0</v>
      </c>
      <c r="X27" s="103"/>
      <c r="Y27" s="104"/>
      <c r="Z27" s="102">
        <f t="shared" si="20"/>
        <v>0</v>
      </c>
      <c r="AA27" s="10"/>
      <c r="AB27" s="100">
        <f t="shared" si="21"/>
        <v>0</v>
      </c>
      <c r="AC27" s="98"/>
      <c r="AD27" s="99"/>
      <c r="AE27" s="100">
        <f t="shared" si="22"/>
        <v>0</v>
      </c>
      <c r="AG27" s="1"/>
      <c r="AH27" s="105">
        <f t="shared" si="23"/>
        <v>0</v>
      </c>
      <c r="AI27" s="106"/>
      <c r="AJ27" s="106" t="str">
        <f>LOOKUP($AK27,lc!$A$37:lc!A$49,lc!$B$37:lc!$B$49)</f>
        <v>Senior women</v>
      </c>
      <c r="AK27" s="237">
        <v>1</v>
      </c>
      <c r="AL27" s="106">
        <v>0</v>
      </c>
      <c r="AM27" s="106"/>
      <c r="AN27" s="20">
        <f>LOOKUP($AK27,lc!$A$37:lc!$A$48,lc!C$37:lc!C$48)</f>
        <v>1</v>
      </c>
      <c r="AO27" s="20">
        <f>LOOKUP($AK27,lc!$A$37:lc!$A$48,lc!D$37:lc!D$48)</f>
        <v>1</v>
      </c>
      <c r="AP27" s="20">
        <f>LOOKUP($AK27,lc!$A$37:lc!$A$48,lc!E$37:lc!E$48)</f>
        <v>1</v>
      </c>
      <c r="AQ27" s="20">
        <f>LOOKUP($AK27,lc!$A$37:lc!$A$48,lc!F$37:lc!F$48)</f>
        <v>1</v>
      </c>
      <c r="AR27" s="20">
        <f>LOOKUP($AK27,lc!$A$37:lc!$A$48,lc!G$37:lc!G$48)</f>
        <v>1</v>
      </c>
      <c r="AS27" s="20">
        <f>LOOKUP($AK27,lc!$A$37:lc!$A$48,lc!H$37:lc!H$48)</f>
        <v>1</v>
      </c>
      <c r="AT27" s="20">
        <f>LOOKUP($AK27,lc!$A$37:lc!$A$48,lc!I$37:lc!I$48)</f>
        <v>1</v>
      </c>
      <c r="AU27" s="20">
        <f>LOOKUP($AK27,lc!$A$37:lc!$A$48,lc!J$37:lc!J$48)</f>
        <v>1</v>
      </c>
      <c r="AV27" s="20">
        <f>LOOKUP($AK27,lc!$A$37:lc!$A$48,lc!K$37:lc!K$48)</f>
        <v>1</v>
      </c>
      <c r="AW27" s="20">
        <f>LOOKUP($AK27,lc!$A$37:lc!$A$48,lc!L$37:lc!L$48)</f>
        <v>1</v>
      </c>
      <c r="AX27" s="106"/>
      <c r="AY27" s="20" t="str">
        <f>LOOKUP($AK27,wh!$C$22:wh!$P$22,wh!$C$42:wh!$P$42)</f>
        <v> </v>
      </c>
      <c r="AZ27" s="20" t="str">
        <f>LOOKUP($AK27,wh!$C$22:wh!$P$22,wh!$C$43:wh!$P$43)</f>
        <v> </v>
      </c>
      <c r="BA27" s="20" t="str">
        <f>LOOKUP($AK27,wh!$C$22:wh!$P$22,wh!$C$44:wh!$P$44)</f>
        <v>76,2 cm</v>
      </c>
      <c r="BB27" s="20" t="str">
        <f>LOOKUP($AK27,wh!$C$22:wh!$P$22,wh!$C$45:wh!$P$45)</f>
        <v>4 kg</v>
      </c>
      <c r="BC27" s="20" t="str">
        <f>LOOKUP($AK27,wh!$C$22:wh!$P$22,wh!$C$46:wh!$P$46)</f>
        <v> </v>
      </c>
      <c r="BD27" s="20" t="str">
        <f>LOOKUP($AK27,wh!$C$22:wh!$P$22,wh!$C$47:wh!$P$47)</f>
        <v> </v>
      </c>
      <c r="BE27" s="20" t="str">
        <f>LOOKUP($AK27,wh!$C$22:wh!$P$22,wh!$C$48:wh!$P$48)</f>
        <v> </v>
      </c>
      <c r="BF27" s="20" t="str">
        <f>LOOKUP($AK27,wh!$C$22:wh!$P$22,wh!$C$49:wh!$P$49)</f>
        <v> </v>
      </c>
      <c r="BG27" s="20" t="str">
        <f>LOOKUP($AK27,wh!$C$22:wh!$P$22,wh!$C$50:wh!$P$50)</f>
        <v>4 kg</v>
      </c>
      <c r="BH27" s="20" t="str">
        <f>LOOKUP($AK27,wh!$C$22:wh!$P$22,wh!$C$51:wh!$P$51)</f>
        <v>76,2 cm</v>
      </c>
      <c r="BI27" s="20" t="str">
        <f>LOOKUP($AK27,wh!$C$22:wh!$P$22,wh!$C$52:wh!$P$52)</f>
        <v>84 cm</v>
      </c>
      <c r="BJ27" s="20" t="str">
        <f>LOOKUP($AK27,wh!$C$22:wh!$P$22,wh!$C$53:wh!$P$53)</f>
        <v>1 kg</v>
      </c>
      <c r="BN27" s="20" t="str">
        <f>LOOKUP($AK27,wh!$C$22:wh!$P$22,wh!$C$57:wh!$P$57)</f>
        <v>76,2 cm</v>
      </c>
      <c r="BO27" s="20" t="str">
        <f>LOOKUP($AK27,wh!$C$22:wh!$P$22,wh!$C$58:wh!$P$58)</f>
        <v>600 g</v>
      </c>
    </row>
    <row r="28" spans="1:67" ht="12.75">
      <c r="A28" s="230"/>
      <c r="B28" s="248"/>
      <c r="C28" s="94"/>
      <c r="D28" s="95">
        <f t="shared" si="12"/>
        <v>0</v>
      </c>
      <c r="E28" s="21"/>
      <c r="F28" s="96">
        <f t="shared" si="13"/>
        <v>0</v>
      </c>
      <c r="G28" s="244"/>
      <c r="H28" s="22"/>
      <c r="I28" s="97">
        <f t="shared" si="14"/>
        <v>0</v>
      </c>
      <c r="J28" s="241"/>
      <c r="K28" s="22"/>
      <c r="L28" s="97">
        <f t="shared" si="15"/>
        <v>0</v>
      </c>
      <c r="M28" s="244"/>
      <c r="N28" s="22"/>
      <c r="O28" s="95">
        <f t="shared" si="16"/>
        <v>0</v>
      </c>
      <c r="P28" s="98"/>
      <c r="Q28" s="99"/>
      <c r="R28" s="100">
        <f t="shared" si="17"/>
        <v>0</v>
      </c>
      <c r="S28" s="98"/>
      <c r="T28" s="99"/>
      <c r="U28" s="101">
        <f t="shared" si="18"/>
        <v>0</v>
      </c>
      <c r="V28" s="6"/>
      <c r="W28" s="102">
        <f t="shared" si="19"/>
        <v>0</v>
      </c>
      <c r="X28" s="103"/>
      <c r="Y28" s="104"/>
      <c r="Z28" s="102">
        <f t="shared" si="20"/>
        <v>0</v>
      </c>
      <c r="AA28" s="10"/>
      <c r="AB28" s="100">
        <f t="shared" si="21"/>
        <v>0</v>
      </c>
      <c r="AC28" s="98"/>
      <c r="AD28" s="99"/>
      <c r="AE28" s="100">
        <f t="shared" si="22"/>
        <v>0</v>
      </c>
      <c r="AG28" s="1"/>
      <c r="AH28" s="105">
        <f t="shared" si="23"/>
        <v>0</v>
      </c>
      <c r="AI28" s="106"/>
      <c r="AJ28" s="106" t="str">
        <f>LOOKUP($AK28,lc!$A$37:lc!A$49,lc!$B$37:lc!$B$49)</f>
        <v>Senior women</v>
      </c>
      <c r="AK28" s="237">
        <v>1</v>
      </c>
      <c r="AL28" s="106">
        <v>0</v>
      </c>
      <c r="AM28" s="106"/>
      <c r="AN28" s="20">
        <f>LOOKUP($AK28,lc!$A$37:lc!$A$48,lc!C$37:lc!C$48)</f>
        <v>1</v>
      </c>
      <c r="AO28" s="20">
        <f>LOOKUP($AK28,lc!$A$37:lc!$A$48,lc!D$37:lc!D$48)</f>
        <v>1</v>
      </c>
      <c r="AP28" s="20">
        <f>LOOKUP($AK28,lc!$A$37:lc!$A$48,lc!E$37:lc!E$48)</f>
        <v>1</v>
      </c>
      <c r="AQ28" s="20">
        <f>LOOKUP($AK28,lc!$A$37:lc!$A$48,lc!F$37:lc!F$48)</f>
        <v>1</v>
      </c>
      <c r="AR28" s="20">
        <f>LOOKUP($AK28,lc!$A$37:lc!$A$48,lc!G$37:lc!G$48)</f>
        <v>1</v>
      </c>
      <c r="AS28" s="20">
        <f>LOOKUP($AK28,lc!$A$37:lc!$A$48,lc!H$37:lc!H$48)</f>
        <v>1</v>
      </c>
      <c r="AT28" s="20">
        <f>LOOKUP($AK28,lc!$A$37:lc!$A$48,lc!I$37:lc!I$48)</f>
        <v>1</v>
      </c>
      <c r="AU28" s="20">
        <f>LOOKUP($AK28,lc!$A$37:lc!$A$48,lc!J$37:lc!J$48)</f>
        <v>1</v>
      </c>
      <c r="AV28" s="20">
        <f>LOOKUP($AK28,lc!$A$37:lc!$A$48,lc!K$37:lc!K$48)</f>
        <v>1</v>
      </c>
      <c r="AW28" s="20">
        <f>LOOKUP($AK28,lc!$A$37:lc!$A$48,lc!L$37:lc!L$48)</f>
        <v>1</v>
      </c>
      <c r="AX28" s="106"/>
      <c r="AY28" s="20" t="str">
        <f>LOOKUP($AK28,wh!$C$22:wh!$P$22,wh!$C$42:wh!$P$42)</f>
        <v> </v>
      </c>
      <c r="AZ28" s="20" t="str">
        <f>LOOKUP($AK28,wh!$C$22:wh!$P$22,wh!$C$43:wh!$P$43)</f>
        <v> </v>
      </c>
      <c r="BA28" s="20" t="str">
        <f>LOOKUP($AK28,wh!$C$22:wh!$P$22,wh!$C$44:wh!$P$44)</f>
        <v>76,2 cm</v>
      </c>
      <c r="BB28" s="20" t="str">
        <f>LOOKUP($AK28,wh!$C$22:wh!$P$22,wh!$C$45:wh!$P$45)</f>
        <v>4 kg</v>
      </c>
      <c r="BC28" s="20" t="str">
        <f>LOOKUP($AK28,wh!$C$22:wh!$P$22,wh!$C$46:wh!$P$46)</f>
        <v> </v>
      </c>
      <c r="BD28" s="20" t="str">
        <f>LOOKUP($AK28,wh!$C$22:wh!$P$22,wh!$C$47:wh!$P$47)</f>
        <v> </v>
      </c>
      <c r="BE28" s="20" t="str">
        <f>LOOKUP($AK28,wh!$C$22:wh!$P$22,wh!$C$48:wh!$P$48)</f>
        <v> </v>
      </c>
      <c r="BF28" s="20" t="str">
        <f>LOOKUP($AK28,wh!$C$22:wh!$P$22,wh!$C$49:wh!$P$49)</f>
        <v> </v>
      </c>
      <c r="BG28" s="20" t="str">
        <f>LOOKUP($AK28,wh!$C$22:wh!$P$22,wh!$C$50:wh!$P$50)</f>
        <v>4 kg</v>
      </c>
      <c r="BH28" s="20" t="str">
        <f>LOOKUP($AK28,wh!$C$22:wh!$P$22,wh!$C$51:wh!$P$51)</f>
        <v>76,2 cm</v>
      </c>
      <c r="BI28" s="20" t="str">
        <f>LOOKUP($AK28,wh!$C$22:wh!$P$22,wh!$C$52:wh!$P$52)</f>
        <v>84 cm</v>
      </c>
      <c r="BJ28" s="20" t="str">
        <f>LOOKUP($AK28,wh!$C$22:wh!$P$22,wh!$C$53:wh!$P$53)</f>
        <v>1 kg</v>
      </c>
      <c r="BN28" s="20" t="str">
        <f>LOOKUP($AK28,wh!$C$22:wh!$P$22,wh!$C$57:wh!$P$57)</f>
        <v>76,2 cm</v>
      </c>
      <c r="BO28" s="20" t="str">
        <f>LOOKUP($AK28,wh!$C$22:wh!$P$22,wh!$C$58:wh!$P$58)</f>
        <v>600 g</v>
      </c>
    </row>
    <row r="29" spans="1:67" ht="12.75">
      <c r="A29" s="239"/>
      <c r="B29" s="265"/>
      <c r="C29" s="107"/>
      <c r="D29" s="108">
        <f t="shared" si="12"/>
        <v>0</v>
      </c>
      <c r="E29" s="4"/>
      <c r="F29" s="96">
        <f t="shared" si="13"/>
        <v>0</v>
      </c>
      <c r="G29" s="244"/>
      <c r="H29" s="109"/>
      <c r="I29" s="97">
        <f t="shared" si="14"/>
        <v>0</v>
      </c>
      <c r="J29" s="242"/>
      <c r="K29" s="6"/>
      <c r="L29" s="97">
        <f t="shared" si="15"/>
        <v>0</v>
      </c>
      <c r="M29" s="245"/>
      <c r="N29" s="6"/>
      <c r="O29" s="95">
        <f t="shared" si="16"/>
        <v>0</v>
      </c>
      <c r="P29" s="98"/>
      <c r="Q29" s="99"/>
      <c r="R29" s="100">
        <f t="shared" si="17"/>
        <v>0</v>
      </c>
      <c r="S29" s="98"/>
      <c r="T29" s="99"/>
      <c r="U29" s="101">
        <f t="shared" si="18"/>
        <v>0</v>
      </c>
      <c r="V29" s="6"/>
      <c r="W29" s="102">
        <f t="shared" si="19"/>
        <v>0</v>
      </c>
      <c r="X29" s="111"/>
      <c r="Y29" s="104"/>
      <c r="Z29" s="102">
        <f t="shared" si="20"/>
        <v>0</v>
      </c>
      <c r="AA29" s="10"/>
      <c r="AB29" s="100">
        <f t="shared" si="21"/>
        <v>0</v>
      </c>
      <c r="AC29" s="98"/>
      <c r="AD29" s="99"/>
      <c r="AE29" s="100">
        <f t="shared" si="22"/>
        <v>0</v>
      </c>
      <c r="AG29" s="1"/>
      <c r="AH29" s="105">
        <f t="shared" si="23"/>
        <v>0</v>
      </c>
      <c r="AI29" s="106"/>
      <c r="AJ29" s="106" t="str">
        <f>LOOKUP($AK29,lc!$A$37:lc!A$49,lc!$B$37:lc!$B$49)</f>
        <v>Senior women</v>
      </c>
      <c r="AK29" s="238">
        <v>1</v>
      </c>
      <c r="AL29" s="106">
        <v>0</v>
      </c>
      <c r="AM29" s="106"/>
      <c r="AN29" s="20">
        <f>LOOKUP($AK29,lc!$A$37:lc!$A$48,lc!C$37:lc!C$48)</f>
        <v>1</v>
      </c>
      <c r="AO29" s="20">
        <f>LOOKUP($AK29,lc!$A$37:lc!$A$48,lc!D$37:lc!D$48)</f>
        <v>1</v>
      </c>
      <c r="AP29" s="20">
        <f>LOOKUP($AK29,lc!$A$37:lc!$A$48,lc!E$37:lc!E$48)</f>
        <v>1</v>
      </c>
      <c r="AQ29" s="20">
        <f>LOOKUP($AK29,lc!$A$37:lc!$A$48,lc!F$37:lc!F$48)</f>
        <v>1</v>
      </c>
      <c r="AR29" s="20">
        <f>LOOKUP($AK29,lc!$A$37:lc!$A$48,lc!G$37:lc!G$48)</f>
        <v>1</v>
      </c>
      <c r="AS29" s="20">
        <f>LOOKUP($AK29,lc!$A$37:lc!$A$48,lc!H$37:lc!H$48)</f>
        <v>1</v>
      </c>
      <c r="AT29" s="20">
        <f>LOOKUP($AK29,lc!$A$37:lc!$A$48,lc!I$37:lc!I$48)</f>
        <v>1</v>
      </c>
      <c r="AU29" s="20">
        <f>LOOKUP($AK29,lc!$A$37:lc!$A$48,lc!J$37:lc!J$48)</f>
        <v>1</v>
      </c>
      <c r="AV29" s="20">
        <f>LOOKUP($AK29,lc!$A$37:lc!$A$48,lc!K$37:lc!K$48)</f>
        <v>1</v>
      </c>
      <c r="AW29" s="20">
        <f>LOOKUP($AK29,lc!$A$37:lc!$A$48,lc!L$37:lc!L$48)</f>
        <v>1</v>
      </c>
      <c r="AX29" s="106"/>
      <c r="AY29" s="20" t="str">
        <f>LOOKUP($AK29,wh!$C$22:wh!$P$22,wh!$C$42:wh!$P$42)</f>
        <v> </v>
      </c>
      <c r="AZ29" s="20" t="str">
        <f>LOOKUP($AK29,wh!$C$22:wh!$P$22,wh!$C$43:wh!$P$43)</f>
        <v> </v>
      </c>
      <c r="BA29" s="20" t="str">
        <f>LOOKUP($AK29,wh!$C$22:wh!$P$22,wh!$C$44:wh!$P$44)</f>
        <v>76,2 cm</v>
      </c>
      <c r="BB29" s="20" t="str">
        <f>LOOKUP($AK29,wh!$C$22:wh!$P$22,wh!$C$45:wh!$P$45)</f>
        <v>4 kg</v>
      </c>
      <c r="BC29" s="20" t="str">
        <f>LOOKUP($AK29,wh!$C$22:wh!$P$22,wh!$C$46:wh!$P$46)</f>
        <v> </v>
      </c>
      <c r="BD29" s="20" t="str">
        <f>LOOKUP($AK29,wh!$C$22:wh!$P$22,wh!$C$47:wh!$P$47)</f>
        <v> </v>
      </c>
      <c r="BE29" s="20" t="str">
        <f>LOOKUP($AK29,wh!$C$22:wh!$P$22,wh!$C$48:wh!$P$48)</f>
        <v> </v>
      </c>
      <c r="BF29" s="20" t="str">
        <f>LOOKUP($AK29,wh!$C$22:wh!$P$22,wh!$C$49:wh!$P$49)</f>
        <v> </v>
      </c>
      <c r="BG29" s="20" t="str">
        <f>LOOKUP($AK29,wh!$C$22:wh!$P$22,wh!$C$50:wh!$P$50)</f>
        <v>4 kg</v>
      </c>
      <c r="BH29" s="20" t="str">
        <f>LOOKUP($AK29,wh!$C$22:wh!$P$22,wh!$C$51:wh!$P$51)</f>
        <v>76,2 cm</v>
      </c>
      <c r="BI29" s="20" t="str">
        <f>LOOKUP($AK29,wh!$C$22:wh!$P$22,wh!$C$52:wh!$P$52)</f>
        <v>84 cm</v>
      </c>
      <c r="BJ29" s="20" t="str">
        <f>LOOKUP($AK29,wh!$C$22:wh!$P$22,wh!$C$53:wh!$P$53)</f>
        <v>1 kg</v>
      </c>
      <c r="BN29" s="20" t="str">
        <f>LOOKUP($AK29,wh!$C$22:wh!$P$22,wh!$C$57:wh!$P$57)</f>
        <v>76,2 cm</v>
      </c>
      <c r="BO29" s="20" t="str">
        <f>LOOKUP($AK29,wh!$C$22:wh!$P$22,wh!$C$58:wh!$P$58)</f>
        <v>600 g</v>
      </c>
    </row>
    <row r="30" spans="1:67" ht="12.75">
      <c r="A30" s="230"/>
      <c r="B30" s="248"/>
      <c r="C30" s="94"/>
      <c r="D30" s="95">
        <f t="shared" si="12"/>
        <v>0</v>
      </c>
      <c r="E30" s="21"/>
      <c r="F30" s="96">
        <f t="shared" si="13"/>
        <v>0</v>
      </c>
      <c r="G30" s="244"/>
      <c r="H30" s="22"/>
      <c r="I30" s="97">
        <f t="shared" si="14"/>
        <v>0</v>
      </c>
      <c r="J30" s="241"/>
      <c r="K30" s="22"/>
      <c r="L30" s="97">
        <f t="shared" si="15"/>
        <v>0</v>
      </c>
      <c r="M30" s="244"/>
      <c r="N30" s="22"/>
      <c r="O30" s="95">
        <f t="shared" si="16"/>
        <v>0</v>
      </c>
      <c r="P30" s="114"/>
      <c r="Q30" s="115"/>
      <c r="R30" s="100">
        <f t="shared" si="17"/>
        <v>0</v>
      </c>
      <c r="S30" s="114"/>
      <c r="T30" s="115"/>
      <c r="U30" s="101">
        <f t="shared" si="18"/>
        <v>0</v>
      </c>
      <c r="V30" s="22"/>
      <c r="W30" s="102">
        <f t="shared" si="19"/>
        <v>0</v>
      </c>
      <c r="X30" s="103"/>
      <c r="Y30" s="116"/>
      <c r="Z30" s="102">
        <f t="shared" si="20"/>
        <v>0</v>
      </c>
      <c r="AA30" s="30"/>
      <c r="AB30" s="100">
        <f t="shared" si="21"/>
        <v>0</v>
      </c>
      <c r="AC30" s="114"/>
      <c r="AD30" s="115"/>
      <c r="AE30" s="100">
        <f t="shared" si="22"/>
        <v>0</v>
      </c>
      <c r="AG30" s="1"/>
      <c r="AH30" s="105">
        <f t="shared" si="23"/>
        <v>0</v>
      </c>
      <c r="AI30" s="106"/>
      <c r="AJ30" s="106" t="str">
        <f>LOOKUP($AK30,lc!$A$37:lc!A$49,lc!$B$37:lc!$B$49)</f>
        <v>Senior women</v>
      </c>
      <c r="AK30" s="237">
        <v>1</v>
      </c>
      <c r="AL30" s="106">
        <v>0</v>
      </c>
      <c r="AM30" s="106"/>
      <c r="AN30" s="20">
        <f>LOOKUP($AK30,lc!$A$37:lc!$A$48,lc!C$37:lc!C$48)</f>
        <v>1</v>
      </c>
      <c r="AO30" s="20">
        <f>LOOKUP($AK30,lc!$A$37:lc!$A$48,lc!D$37:lc!D$48)</f>
        <v>1</v>
      </c>
      <c r="AP30" s="20">
        <f>LOOKUP($AK30,lc!$A$37:lc!$A$48,lc!E$37:lc!E$48)</f>
        <v>1</v>
      </c>
      <c r="AQ30" s="20">
        <f>LOOKUP($AK30,lc!$A$37:lc!$A$48,lc!F$37:lc!F$48)</f>
        <v>1</v>
      </c>
      <c r="AR30" s="20">
        <f>LOOKUP($AK30,lc!$A$37:lc!$A$48,lc!G$37:lc!G$48)</f>
        <v>1</v>
      </c>
      <c r="AS30" s="20">
        <f>LOOKUP($AK30,lc!$A$37:lc!$A$48,lc!H$37:lc!H$48)</f>
        <v>1</v>
      </c>
      <c r="AT30" s="20">
        <f>LOOKUP($AK30,lc!$A$37:lc!$A$48,lc!I$37:lc!I$48)</f>
        <v>1</v>
      </c>
      <c r="AU30" s="20">
        <f>LOOKUP($AK30,lc!$A$37:lc!$A$48,lc!J$37:lc!J$48)</f>
        <v>1</v>
      </c>
      <c r="AV30" s="20">
        <f>LOOKUP($AK30,lc!$A$37:lc!$A$48,lc!K$37:lc!K$48)</f>
        <v>1</v>
      </c>
      <c r="AW30" s="20">
        <f>LOOKUP($AK30,lc!$A$37:lc!$A$48,lc!L$37:lc!L$48)</f>
        <v>1</v>
      </c>
      <c r="AX30" s="106"/>
      <c r="AY30" s="20" t="str">
        <f>LOOKUP($AK30,wh!$C$22:wh!$P$22,wh!$C$42:wh!$P$42)</f>
        <v> </v>
      </c>
      <c r="AZ30" s="20" t="str">
        <f>LOOKUP($AK30,wh!$C$22:wh!$P$22,wh!$C$43:wh!$P$43)</f>
        <v> </v>
      </c>
      <c r="BA30" s="20" t="str">
        <f>LOOKUP($AK30,wh!$C$22:wh!$P$22,wh!$C$44:wh!$P$44)</f>
        <v>76,2 cm</v>
      </c>
      <c r="BB30" s="20" t="str">
        <f>LOOKUP($AK30,wh!$C$22:wh!$P$22,wh!$C$45:wh!$P$45)</f>
        <v>4 kg</v>
      </c>
      <c r="BC30" s="20" t="str">
        <f>LOOKUP($AK30,wh!$C$22:wh!$P$22,wh!$C$46:wh!$P$46)</f>
        <v> </v>
      </c>
      <c r="BD30" s="20" t="str">
        <f>LOOKUP($AK30,wh!$C$22:wh!$P$22,wh!$C$47:wh!$P$47)</f>
        <v> </v>
      </c>
      <c r="BE30" s="20" t="str">
        <f>LOOKUP($AK30,wh!$C$22:wh!$P$22,wh!$C$48:wh!$P$48)</f>
        <v> </v>
      </c>
      <c r="BF30" s="20" t="str">
        <f>LOOKUP($AK30,wh!$C$22:wh!$P$22,wh!$C$49:wh!$P$49)</f>
        <v> </v>
      </c>
      <c r="BG30" s="20" t="str">
        <f>LOOKUP($AK30,wh!$C$22:wh!$P$22,wh!$C$50:wh!$P$50)</f>
        <v>4 kg</v>
      </c>
      <c r="BH30" s="20" t="str">
        <f>LOOKUP($AK30,wh!$C$22:wh!$P$22,wh!$C$51:wh!$P$51)</f>
        <v>76,2 cm</v>
      </c>
      <c r="BI30" s="20" t="str">
        <f>LOOKUP($AK30,wh!$C$22:wh!$P$22,wh!$C$52:wh!$P$52)</f>
        <v>84 cm</v>
      </c>
      <c r="BJ30" s="20" t="str">
        <f>LOOKUP($AK30,wh!$C$22:wh!$P$22,wh!$C$53:wh!$P$53)</f>
        <v>1 kg</v>
      </c>
      <c r="BN30" s="20" t="str">
        <f>LOOKUP($AK30,wh!$C$22:wh!$P$22,wh!$C$57:wh!$P$57)</f>
        <v>76,2 cm</v>
      </c>
      <c r="BO30" s="20" t="str">
        <f>LOOKUP($AK30,wh!$C$22:wh!$P$22,wh!$C$58:wh!$P$58)</f>
        <v>600 g</v>
      </c>
    </row>
    <row r="31" spans="1:67" ht="12.75">
      <c r="A31" s="230"/>
      <c r="B31" s="248"/>
      <c r="C31" s="94"/>
      <c r="D31" s="95">
        <f t="shared" si="12"/>
        <v>0</v>
      </c>
      <c r="E31" s="21"/>
      <c r="F31" s="96">
        <f t="shared" si="13"/>
        <v>0</v>
      </c>
      <c r="G31" s="244"/>
      <c r="H31" s="22"/>
      <c r="I31" s="97">
        <f t="shared" si="14"/>
        <v>0</v>
      </c>
      <c r="J31" s="241"/>
      <c r="K31" s="22"/>
      <c r="L31" s="97">
        <f t="shared" si="15"/>
        <v>0</v>
      </c>
      <c r="M31" s="246"/>
      <c r="N31" s="22"/>
      <c r="O31" s="95">
        <f t="shared" si="16"/>
        <v>0</v>
      </c>
      <c r="P31" s="98"/>
      <c r="Q31" s="99"/>
      <c r="R31" s="100">
        <f t="shared" si="17"/>
        <v>0</v>
      </c>
      <c r="S31" s="98"/>
      <c r="T31" s="99"/>
      <c r="U31" s="101">
        <f t="shared" si="18"/>
        <v>0</v>
      </c>
      <c r="V31" s="6"/>
      <c r="W31" s="102">
        <f t="shared" si="19"/>
        <v>0</v>
      </c>
      <c r="X31" s="103"/>
      <c r="Y31" s="104"/>
      <c r="Z31" s="102">
        <f t="shared" si="20"/>
        <v>0</v>
      </c>
      <c r="AA31" s="10"/>
      <c r="AB31" s="100">
        <f t="shared" si="21"/>
        <v>0</v>
      </c>
      <c r="AC31" s="98"/>
      <c r="AD31" s="99"/>
      <c r="AE31" s="100">
        <f t="shared" si="22"/>
        <v>0</v>
      </c>
      <c r="AG31" s="1"/>
      <c r="AH31" s="105">
        <f t="shared" si="23"/>
        <v>0</v>
      </c>
      <c r="AI31" s="106"/>
      <c r="AJ31" s="106" t="str">
        <f>LOOKUP($AK31,lc!$A$37:lc!A$49,lc!$B$37:lc!$B$49)</f>
        <v>Senior women</v>
      </c>
      <c r="AK31" s="237">
        <v>1</v>
      </c>
      <c r="AL31" s="106">
        <v>0</v>
      </c>
      <c r="AM31" s="106"/>
      <c r="AN31" s="20">
        <f>LOOKUP($AK31,lc!$A$37:lc!$A$48,lc!C$37:lc!C$48)</f>
        <v>1</v>
      </c>
      <c r="AO31" s="20">
        <f>LOOKUP($AK31,lc!$A$37:lc!$A$48,lc!D$37:lc!D$48)</f>
        <v>1</v>
      </c>
      <c r="AP31" s="20">
        <f>LOOKUP($AK31,lc!$A$37:lc!$A$48,lc!E$37:lc!E$48)</f>
        <v>1</v>
      </c>
      <c r="AQ31" s="20">
        <f>LOOKUP($AK31,lc!$A$37:lc!$A$48,lc!F$37:lc!F$48)</f>
        <v>1</v>
      </c>
      <c r="AR31" s="20">
        <f>LOOKUP($AK31,lc!$A$37:lc!$A$48,lc!G$37:lc!G$48)</f>
        <v>1</v>
      </c>
      <c r="AS31" s="20">
        <f>LOOKUP($AK31,lc!$A$37:lc!$A$48,lc!H$37:lc!H$48)</f>
        <v>1</v>
      </c>
      <c r="AT31" s="20">
        <f>LOOKUP($AK31,lc!$A$37:lc!$A$48,lc!I$37:lc!I$48)</f>
        <v>1</v>
      </c>
      <c r="AU31" s="20">
        <f>LOOKUP($AK31,lc!$A$37:lc!$A$48,lc!J$37:lc!J$48)</f>
        <v>1</v>
      </c>
      <c r="AV31" s="20">
        <f>LOOKUP($AK31,lc!$A$37:lc!$A$48,lc!K$37:lc!K$48)</f>
        <v>1</v>
      </c>
      <c r="AW31" s="20">
        <f>LOOKUP($AK31,lc!$A$37:lc!$A$48,lc!L$37:lc!L$48)</f>
        <v>1</v>
      </c>
      <c r="AX31" s="106"/>
      <c r="AY31" s="20" t="str">
        <f>LOOKUP($AK31,wh!$C$22:wh!$P$22,wh!$C$42:wh!$P$42)</f>
        <v> </v>
      </c>
      <c r="AZ31" s="20" t="str">
        <f>LOOKUP($AK31,wh!$C$22:wh!$P$22,wh!$C$43:wh!$P$43)</f>
        <v> </v>
      </c>
      <c r="BA31" s="20" t="str">
        <f>LOOKUP($AK31,wh!$C$22:wh!$P$22,wh!$C$44:wh!$P$44)</f>
        <v>76,2 cm</v>
      </c>
      <c r="BB31" s="20" t="str">
        <f>LOOKUP($AK31,wh!$C$22:wh!$P$22,wh!$C$45:wh!$P$45)</f>
        <v>4 kg</v>
      </c>
      <c r="BC31" s="20" t="str">
        <f>LOOKUP($AK31,wh!$C$22:wh!$P$22,wh!$C$46:wh!$P$46)</f>
        <v> </v>
      </c>
      <c r="BD31" s="20" t="str">
        <f>LOOKUP($AK31,wh!$C$22:wh!$P$22,wh!$C$47:wh!$P$47)</f>
        <v> </v>
      </c>
      <c r="BE31" s="20" t="str">
        <f>LOOKUP($AK31,wh!$C$22:wh!$P$22,wh!$C$48:wh!$P$48)</f>
        <v> </v>
      </c>
      <c r="BF31" s="20" t="str">
        <f>LOOKUP($AK31,wh!$C$22:wh!$P$22,wh!$C$49:wh!$P$49)</f>
        <v> </v>
      </c>
      <c r="BG31" s="20" t="str">
        <f>LOOKUP($AK31,wh!$C$22:wh!$P$22,wh!$C$50:wh!$P$50)</f>
        <v>4 kg</v>
      </c>
      <c r="BH31" s="20" t="str">
        <f>LOOKUP($AK31,wh!$C$22:wh!$P$22,wh!$C$51:wh!$P$51)</f>
        <v>76,2 cm</v>
      </c>
      <c r="BI31" s="20" t="str">
        <f>LOOKUP($AK31,wh!$C$22:wh!$P$22,wh!$C$52:wh!$P$52)</f>
        <v>84 cm</v>
      </c>
      <c r="BJ31" s="20" t="str">
        <f>LOOKUP($AK31,wh!$C$22:wh!$P$22,wh!$C$53:wh!$P$53)</f>
        <v>1 kg</v>
      </c>
      <c r="BN31" s="20" t="str">
        <f>LOOKUP($AK31,wh!$C$22:wh!$P$22,wh!$C$57:wh!$P$57)</f>
        <v>76,2 cm</v>
      </c>
      <c r="BO31" s="20" t="str">
        <f>LOOKUP($AK31,wh!$C$22:wh!$P$22,wh!$C$58:wh!$P$58)</f>
        <v>600 g</v>
      </c>
    </row>
    <row r="32" spans="1:67" ht="12.75">
      <c r="A32" s="230"/>
      <c r="B32" s="248"/>
      <c r="C32" s="94"/>
      <c r="D32" s="95">
        <f t="shared" si="12"/>
        <v>0</v>
      </c>
      <c r="E32" s="21"/>
      <c r="F32" s="96">
        <f t="shared" si="13"/>
        <v>0</v>
      </c>
      <c r="G32" s="244"/>
      <c r="H32" s="22"/>
      <c r="I32" s="97">
        <f t="shared" si="14"/>
        <v>0</v>
      </c>
      <c r="J32" s="241"/>
      <c r="K32" s="22"/>
      <c r="L32" s="97">
        <f t="shared" si="15"/>
        <v>0</v>
      </c>
      <c r="M32" s="244"/>
      <c r="N32" s="22"/>
      <c r="O32" s="95">
        <f t="shared" si="16"/>
        <v>0</v>
      </c>
      <c r="P32" s="98"/>
      <c r="Q32" s="99"/>
      <c r="R32" s="100">
        <f t="shared" si="17"/>
        <v>0</v>
      </c>
      <c r="S32" s="98"/>
      <c r="T32" s="99"/>
      <c r="U32" s="101">
        <f t="shared" si="18"/>
        <v>0</v>
      </c>
      <c r="V32" s="6"/>
      <c r="W32" s="102">
        <f t="shared" si="19"/>
        <v>0</v>
      </c>
      <c r="X32" s="103"/>
      <c r="Y32" s="104"/>
      <c r="Z32" s="102">
        <f t="shared" si="20"/>
        <v>0</v>
      </c>
      <c r="AA32" s="10"/>
      <c r="AB32" s="100">
        <f t="shared" si="21"/>
        <v>0</v>
      </c>
      <c r="AC32" s="98"/>
      <c r="AD32" s="99"/>
      <c r="AE32" s="100">
        <f t="shared" si="22"/>
        <v>0</v>
      </c>
      <c r="AG32" s="1"/>
      <c r="AH32" s="105">
        <f t="shared" si="23"/>
        <v>0</v>
      </c>
      <c r="AI32" s="106"/>
      <c r="AJ32" s="106" t="str">
        <f>LOOKUP($AK32,lc!$A$37:lc!A$49,lc!$B$37:lc!$B$49)</f>
        <v>Senior women</v>
      </c>
      <c r="AK32" s="237">
        <v>1</v>
      </c>
      <c r="AL32" s="20">
        <v>0</v>
      </c>
      <c r="AM32" s="106"/>
      <c r="AN32" s="20">
        <f>LOOKUP($AK32,lc!$A$37:lc!$A$48,lc!C$37:lc!C$48)</f>
        <v>1</v>
      </c>
      <c r="AO32" s="20">
        <f>LOOKUP($AK32,lc!$A$37:lc!$A$48,lc!D$37:lc!D$48)</f>
        <v>1</v>
      </c>
      <c r="AP32" s="20">
        <f>LOOKUP($AK32,lc!$A$37:lc!$A$48,lc!E$37:lc!E$48)</f>
        <v>1</v>
      </c>
      <c r="AQ32" s="20">
        <f>LOOKUP($AK32,lc!$A$37:lc!$A$48,lc!F$37:lc!F$48)</f>
        <v>1</v>
      </c>
      <c r="AR32" s="20">
        <f>LOOKUP($AK32,lc!$A$37:lc!$A$48,lc!G$37:lc!G$48)</f>
        <v>1</v>
      </c>
      <c r="AS32" s="20">
        <f>LOOKUP($AK32,lc!$A$37:lc!$A$48,lc!H$37:lc!H$48)</f>
        <v>1</v>
      </c>
      <c r="AT32" s="20">
        <f>LOOKUP($AK32,lc!$A$37:lc!$A$48,lc!I$37:lc!I$48)</f>
        <v>1</v>
      </c>
      <c r="AU32" s="20">
        <f>LOOKUP($AK32,lc!$A$37:lc!$A$48,lc!J$37:lc!J$48)</f>
        <v>1</v>
      </c>
      <c r="AV32" s="20">
        <f>LOOKUP($AK32,lc!$A$37:lc!$A$48,lc!K$37:lc!K$48)</f>
        <v>1</v>
      </c>
      <c r="AW32" s="20">
        <f>LOOKUP($AK32,lc!$A$37:lc!$A$48,lc!L$37:lc!L$48)</f>
        <v>1</v>
      </c>
      <c r="AX32" s="106"/>
      <c r="AY32" s="20" t="str">
        <f>LOOKUP($AK32,wh!$C$22:wh!$P$22,wh!$C$42:wh!$P$42)</f>
        <v> </v>
      </c>
      <c r="AZ32" s="20" t="str">
        <f>LOOKUP($AK32,wh!$C$22:wh!$P$22,wh!$C$43:wh!$P$43)</f>
        <v> </v>
      </c>
      <c r="BA32" s="20" t="str">
        <f>LOOKUP($AK32,wh!$C$22:wh!$P$22,wh!$C$44:wh!$P$44)</f>
        <v>76,2 cm</v>
      </c>
      <c r="BB32" s="20" t="str">
        <f>LOOKUP($AK32,wh!$C$22:wh!$P$22,wh!$C$45:wh!$P$45)</f>
        <v>4 kg</v>
      </c>
      <c r="BC32" s="20" t="str">
        <f>LOOKUP($AK32,wh!$C$22:wh!$P$22,wh!$C$46:wh!$P$46)</f>
        <v> </v>
      </c>
      <c r="BD32" s="20" t="str">
        <f>LOOKUP($AK32,wh!$C$22:wh!$P$22,wh!$C$47:wh!$P$47)</f>
        <v> </v>
      </c>
      <c r="BE32" s="20" t="str">
        <f>LOOKUP($AK32,wh!$C$22:wh!$P$22,wh!$C$48:wh!$P$48)</f>
        <v> </v>
      </c>
      <c r="BF32" s="20" t="str">
        <f>LOOKUP($AK32,wh!$C$22:wh!$P$22,wh!$C$49:wh!$P$49)</f>
        <v> </v>
      </c>
      <c r="BG32" s="20" t="str">
        <f>LOOKUP($AK32,wh!$C$22:wh!$P$22,wh!$C$50:wh!$P$50)</f>
        <v>4 kg</v>
      </c>
      <c r="BH32" s="20" t="str">
        <f>LOOKUP($AK32,wh!$C$22:wh!$P$22,wh!$C$51:wh!$P$51)</f>
        <v>76,2 cm</v>
      </c>
      <c r="BI32" s="20" t="str">
        <f>LOOKUP($AK32,wh!$C$22:wh!$P$22,wh!$C$52:wh!$P$52)</f>
        <v>84 cm</v>
      </c>
      <c r="BJ32" s="20" t="str">
        <f>LOOKUP($AK32,wh!$C$22:wh!$P$22,wh!$C$53:wh!$P$53)</f>
        <v>1 kg</v>
      </c>
      <c r="BN32" s="20" t="str">
        <f>LOOKUP($AK32,wh!$C$22:wh!$P$22,wh!$C$57:wh!$P$57)</f>
        <v>76,2 cm</v>
      </c>
      <c r="BO32" s="20" t="str">
        <f>LOOKUP($AK32,wh!$C$22:wh!$P$22,wh!$C$58:wh!$P$58)</f>
        <v>600 g</v>
      </c>
    </row>
    <row r="33" spans="1:67" ht="12.75">
      <c r="A33" s="230"/>
      <c r="B33" s="233"/>
      <c r="C33" s="94"/>
      <c r="D33" s="95">
        <f t="shared" si="12"/>
        <v>0</v>
      </c>
      <c r="E33" s="21"/>
      <c r="F33" s="96">
        <f t="shared" si="13"/>
        <v>0</v>
      </c>
      <c r="G33" s="244"/>
      <c r="H33" s="22"/>
      <c r="I33" s="97">
        <f t="shared" si="14"/>
        <v>0</v>
      </c>
      <c r="J33" s="241"/>
      <c r="K33" s="22"/>
      <c r="L33" s="97">
        <f t="shared" si="15"/>
        <v>0</v>
      </c>
      <c r="M33" s="246"/>
      <c r="N33" s="22"/>
      <c r="O33" s="95">
        <f t="shared" si="16"/>
        <v>0</v>
      </c>
      <c r="P33" s="98"/>
      <c r="Q33" s="99"/>
      <c r="R33" s="100">
        <f t="shared" si="17"/>
        <v>0</v>
      </c>
      <c r="S33" s="98"/>
      <c r="T33" s="99"/>
      <c r="U33" s="101">
        <f t="shared" si="18"/>
        <v>0</v>
      </c>
      <c r="V33" s="6"/>
      <c r="W33" s="102">
        <f t="shared" si="19"/>
        <v>0</v>
      </c>
      <c r="X33" s="103"/>
      <c r="Y33" s="104"/>
      <c r="Z33" s="102">
        <f t="shared" si="20"/>
        <v>0</v>
      </c>
      <c r="AA33" s="10"/>
      <c r="AB33" s="100">
        <f t="shared" si="21"/>
        <v>0</v>
      </c>
      <c r="AC33" s="98"/>
      <c r="AD33" s="99"/>
      <c r="AE33" s="100">
        <f t="shared" si="22"/>
        <v>0</v>
      </c>
      <c r="AG33" s="1"/>
      <c r="AH33" s="105">
        <f t="shared" si="23"/>
        <v>0</v>
      </c>
      <c r="AJ33" s="106" t="str">
        <f>LOOKUP($AK33,lc!$A$37:lc!A$49,lc!$B$37:lc!$B$49)</f>
        <v>Senior women</v>
      </c>
      <c r="AK33" s="230">
        <v>1</v>
      </c>
      <c r="AL33" s="106">
        <v>0</v>
      </c>
      <c r="AM33" s="106"/>
      <c r="AN33" s="20">
        <f>LOOKUP($AK33,lc!$A$37:lc!$A$48,lc!C$37:lc!C$48)</f>
        <v>1</v>
      </c>
      <c r="AO33" s="20">
        <f>LOOKUP($AK33,lc!$A$37:lc!$A$48,lc!D$37:lc!D$48)</f>
        <v>1</v>
      </c>
      <c r="AP33" s="20">
        <f>LOOKUP($AK33,lc!$A$37:lc!$A$48,lc!E$37:lc!E$48)</f>
        <v>1</v>
      </c>
      <c r="AQ33" s="20">
        <f>LOOKUP($AK33,lc!$A$37:lc!$A$48,lc!F$37:lc!F$48)</f>
        <v>1</v>
      </c>
      <c r="AR33" s="20">
        <f>LOOKUP($AK33,lc!$A$37:lc!$A$48,lc!G$37:lc!G$48)</f>
        <v>1</v>
      </c>
      <c r="AS33" s="20">
        <f>LOOKUP($AK33,lc!$A$37:lc!$A$48,lc!H$37:lc!H$48)</f>
        <v>1</v>
      </c>
      <c r="AT33" s="20">
        <f>LOOKUP($AK33,lc!$A$37:lc!$A$48,lc!I$37:lc!I$48)</f>
        <v>1</v>
      </c>
      <c r="AU33" s="20">
        <f>LOOKUP($AK33,lc!$A$37:lc!$A$48,lc!J$37:lc!J$48)</f>
        <v>1</v>
      </c>
      <c r="AV33" s="20">
        <f>LOOKUP($AK33,lc!$A$37:lc!$A$48,lc!K$37:lc!K$48)</f>
        <v>1</v>
      </c>
      <c r="AW33" s="20">
        <f>LOOKUP($AK33,lc!$A$37:lc!$A$48,lc!L$37:lc!L$48)</f>
        <v>1</v>
      </c>
      <c r="AX33" s="106"/>
      <c r="AY33" s="20" t="str">
        <f>LOOKUP($AK33,wh!$C$22:wh!$P$22,wh!$C$42:wh!$P$42)</f>
        <v> </v>
      </c>
      <c r="AZ33" s="20" t="str">
        <f>LOOKUP($AK33,wh!$C$22:wh!$P$22,wh!$C$43:wh!$P$43)</f>
        <v> </v>
      </c>
      <c r="BA33" s="20" t="str">
        <f>LOOKUP($AK33,wh!$C$22:wh!$P$22,wh!$C$44:wh!$P$44)</f>
        <v>76,2 cm</v>
      </c>
      <c r="BB33" s="20" t="str">
        <f>LOOKUP($AK33,wh!$C$22:wh!$P$22,wh!$C$45:wh!$P$45)</f>
        <v>4 kg</v>
      </c>
      <c r="BC33" s="20" t="str">
        <f>LOOKUP($AK33,wh!$C$22:wh!$P$22,wh!$C$46:wh!$P$46)</f>
        <v> </v>
      </c>
      <c r="BD33" s="20" t="str">
        <f>LOOKUP($AK33,wh!$C$22:wh!$P$22,wh!$C$47:wh!$P$47)</f>
        <v> </v>
      </c>
      <c r="BE33" s="20" t="str">
        <f>LOOKUP($AK33,wh!$C$22:wh!$P$22,wh!$C$48:wh!$P$48)</f>
        <v> </v>
      </c>
      <c r="BF33" s="20" t="str">
        <f>LOOKUP($AK33,wh!$C$22:wh!$P$22,wh!$C$49:wh!$P$49)</f>
        <v> </v>
      </c>
      <c r="BG33" s="20" t="str">
        <f>LOOKUP($AK33,wh!$C$22:wh!$P$22,wh!$C$50:wh!$P$50)</f>
        <v>4 kg</v>
      </c>
      <c r="BH33" s="20" t="str">
        <f>LOOKUP($AK33,wh!$C$22:wh!$P$22,wh!$C$51:wh!$P$51)</f>
        <v>76,2 cm</v>
      </c>
      <c r="BI33" s="20" t="str">
        <f>LOOKUP($AK33,wh!$C$22:wh!$P$22,wh!$C$52:wh!$P$52)</f>
        <v>84 cm</v>
      </c>
      <c r="BJ33" s="20" t="str">
        <f>LOOKUP($AK33,wh!$C$22:wh!$P$22,wh!$C$53:wh!$P$53)</f>
        <v>1 kg</v>
      </c>
      <c r="BN33" s="20" t="str">
        <f>LOOKUP($AK33,wh!$C$22:wh!$P$22,wh!$C$57:wh!$P$57)</f>
        <v>76,2 cm</v>
      </c>
      <c r="BO33" s="20" t="str">
        <f>LOOKUP($AK33,wh!$C$22:wh!$P$22,wh!$C$58:wh!$P$58)</f>
        <v>600 g</v>
      </c>
    </row>
    <row r="34" spans="1:67" ht="12.75">
      <c r="A34" s="230"/>
      <c r="B34" s="231"/>
      <c r="C34" s="94"/>
      <c r="D34" s="95">
        <f t="shared" si="12"/>
        <v>0</v>
      </c>
      <c r="E34" s="21"/>
      <c r="F34" s="96">
        <f t="shared" si="13"/>
        <v>0</v>
      </c>
      <c r="G34" s="244"/>
      <c r="H34" s="22"/>
      <c r="I34" s="97">
        <f t="shared" si="14"/>
        <v>0</v>
      </c>
      <c r="J34" s="241"/>
      <c r="K34" s="22"/>
      <c r="L34" s="97">
        <f t="shared" si="15"/>
        <v>0</v>
      </c>
      <c r="M34" s="246"/>
      <c r="N34" s="22"/>
      <c r="O34" s="95">
        <f t="shared" si="16"/>
        <v>0</v>
      </c>
      <c r="P34" s="98"/>
      <c r="Q34" s="99"/>
      <c r="R34" s="100">
        <f t="shared" si="17"/>
        <v>0</v>
      </c>
      <c r="S34" s="98"/>
      <c r="T34" s="99"/>
      <c r="U34" s="101">
        <f t="shared" si="18"/>
        <v>0</v>
      </c>
      <c r="V34" s="6"/>
      <c r="W34" s="102">
        <f t="shared" si="19"/>
        <v>0</v>
      </c>
      <c r="X34" s="103"/>
      <c r="Y34" s="104"/>
      <c r="Z34" s="102">
        <f t="shared" si="20"/>
        <v>0</v>
      </c>
      <c r="AA34" s="10"/>
      <c r="AB34" s="100">
        <f t="shared" si="21"/>
        <v>0</v>
      </c>
      <c r="AC34" s="98"/>
      <c r="AD34" s="99"/>
      <c r="AE34" s="100">
        <f t="shared" si="22"/>
        <v>0</v>
      </c>
      <c r="AG34" s="1"/>
      <c r="AH34" s="105">
        <f t="shared" si="23"/>
        <v>0</v>
      </c>
      <c r="AI34" s="106"/>
      <c r="AJ34" s="106" t="str">
        <f>LOOKUP($AK34,lc!$A$37:lc!A$49,lc!$B$37:lc!$B$49)</f>
        <v>Senior women</v>
      </c>
      <c r="AK34" s="237">
        <v>1</v>
      </c>
      <c r="AL34" s="106">
        <v>0</v>
      </c>
      <c r="AM34" s="106"/>
      <c r="AN34" s="20">
        <f>LOOKUP($AK34,lc!$A$37:lc!$A$48,lc!C$37:lc!C$48)</f>
        <v>1</v>
      </c>
      <c r="AO34" s="20">
        <f>LOOKUP($AK34,lc!$A$37:lc!$A$48,lc!D$37:lc!D$48)</f>
        <v>1</v>
      </c>
      <c r="AP34" s="20">
        <f>LOOKUP($AK34,lc!$A$37:lc!$A$48,lc!E$37:lc!E$48)</f>
        <v>1</v>
      </c>
      <c r="AQ34" s="20">
        <f>LOOKUP($AK34,lc!$A$37:lc!$A$48,lc!F$37:lc!F$48)</f>
        <v>1</v>
      </c>
      <c r="AR34" s="20">
        <f>LOOKUP($AK34,lc!$A$37:lc!$A$48,lc!G$37:lc!G$48)</f>
        <v>1</v>
      </c>
      <c r="AS34" s="20">
        <f>LOOKUP($AK34,lc!$A$37:lc!$A$48,lc!H$37:lc!H$48)</f>
        <v>1</v>
      </c>
      <c r="AT34" s="20">
        <f>LOOKUP($AK34,lc!$A$37:lc!$A$48,lc!I$37:lc!I$48)</f>
        <v>1</v>
      </c>
      <c r="AU34" s="20">
        <f>LOOKUP($AK34,lc!$A$37:lc!$A$48,lc!J$37:lc!J$48)</f>
        <v>1</v>
      </c>
      <c r="AV34" s="20">
        <f>LOOKUP($AK34,lc!$A$37:lc!$A$48,lc!K$37:lc!K$48)</f>
        <v>1</v>
      </c>
      <c r="AW34" s="20">
        <f>LOOKUP($AK34,lc!$A$37:lc!$A$48,lc!L$37:lc!L$48)</f>
        <v>1</v>
      </c>
      <c r="AX34" s="106"/>
      <c r="AY34" s="20" t="str">
        <f>LOOKUP($AK34,wh!$C$22:wh!$P$22,wh!$C$42:wh!$P$42)</f>
        <v> </v>
      </c>
      <c r="AZ34" s="20" t="str">
        <f>LOOKUP($AK34,wh!$C$22:wh!$P$22,wh!$C$43:wh!$P$43)</f>
        <v> </v>
      </c>
      <c r="BA34" s="20" t="str">
        <f>LOOKUP($AK34,wh!$C$22:wh!$P$22,wh!$C$44:wh!$P$44)</f>
        <v>76,2 cm</v>
      </c>
      <c r="BB34" s="20" t="str">
        <f>LOOKUP($AK34,wh!$C$22:wh!$P$22,wh!$C$45:wh!$P$45)</f>
        <v>4 kg</v>
      </c>
      <c r="BC34" s="20" t="str">
        <f>LOOKUP($AK34,wh!$C$22:wh!$P$22,wh!$C$46:wh!$P$46)</f>
        <v> </v>
      </c>
      <c r="BD34" s="20" t="str">
        <f>LOOKUP($AK34,wh!$C$22:wh!$P$22,wh!$C$47:wh!$P$47)</f>
        <v> </v>
      </c>
      <c r="BE34" s="20" t="str">
        <f>LOOKUP($AK34,wh!$C$22:wh!$P$22,wh!$C$48:wh!$P$48)</f>
        <v> </v>
      </c>
      <c r="BF34" s="20" t="str">
        <f>LOOKUP($AK34,wh!$C$22:wh!$P$22,wh!$C$49:wh!$P$49)</f>
        <v> </v>
      </c>
      <c r="BG34" s="20" t="str">
        <f>LOOKUP($AK34,wh!$C$22:wh!$P$22,wh!$C$50:wh!$P$50)</f>
        <v>4 kg</v>
      </c>
      <c r="BH34" s="20" t="str">
        <f>LOOKUP($AK34,wh!$C$22:wh!$P$22,wh!$C$51:wh!$P$51)</f>
        <v>76,2 cm</v>
      </c>
      <c r="BI34" s="20" t="str">
        <f>LOOKUP($AK34,wh!$C$22:wh!$P$22,wh!$C$52:wh!$P$52)</f>
        <v>84 cm</v>
      </c>
      <c r="BJ34" s="20" t="str">
        <f>LOOKUP($AK34,wh!$C$22:wh!$P$22,wh!$C$53:wh!$P$53)</f>
        <v>1 kg</v>
      </c>
      <c r="BN34" s="20" t="str">
        <f>LOOKUP($AK34,wh!$C$22:wh!$P$22,wh!$C$57:wh!$P$57)</f>
        <v>76,2 cm</v>
      </c>
      <c r="BO34" s="20" t="str">
        <f>LOOKUP($AK34,wh!$C$22:wh!$P$22,wh!$C$58:wh!$P$58)</f>
        <v>600 g</v>
      </c>
    </row>
    <row r="35" spans="1:67" ht="12.75">
      <c r="A35" s="230"/>
      <c r="B35" s="231"/>
      <c r="C35" s="94"/>
      <c r="D35" s="95">
        <f t="shared" si="12"/>
        <v>0</v>
      </c>
      <c r="E35" s="21"/>
      <c r="F35" s="96">
        <f t="shared" si="13"/>
        <v>0</v>
      </c>
      <c r="G35" s="244"/>
      <c r="H35" s="22"/>
      <c r="I35" s="97">
        <f t="shared" si="14"/>
        <v>0</v>
      </c>
      <c r="J35" s="241"/>
      <c r="K35" s="22"/>
      <c r="L35" s="97">
        <f t="shared" si="15"/>
        <v>0</v>
      </c>
      <c r="M35" s="244"/>
      <c r="N35" s="22"/>
      <c r="O35" s="95">
        <f t="shared" si="16"/>
        <v>0</v>
      </c>
      <c r="P35" s="98"/>
      <c r="Q35" s="99"/>
      <c r="R35" s="100">
        <f t="shared" si="17"/>
        <v>0</v>
      </c>
      <c r="S35" s="98"/>
      <c r="T35" s="99"/>
      <c r="U35" s="101">
        <f t="shared" si="18"/>
        <v>0</v>
      </c>
      <c r="V35" s="6"/>
      <c r="W35" s="102">
        <f t="shared" si="19"/>
        <v>0</v>
      </c>
      <c r="X35" s="103"/>
      <c r="Y35" s="104"/>
      <c r="Z35" s="102">
        <f t="shared" si="20"/>
        <v>0</v>
      </c>
      <c r="AA35" s="10"/>
      <c r="AB35" s="100">
        <f t="shared" si="21"/>
        <v>0</v>
      </c>
      <c r="AC35" s="98"/>
      <c r="AD35" s="99"/>
      <c r="AE35" s="100">
        <f t="shared" si="22"/>
        <v>0</v>
      </c>
      <c r="AG35" s="1"/>
      <c r="AH35" s="105">
        <f t="shared" si="23"/>
        <v>0</v>
      </c>
      <c r="AI35" s="106"/>
      <c r="AJ35" s="106" t="str">
        <f>LOOKUP($AK35,lc!$A$37:lc!A$49,lc!$B$37:lc!$B$49)</f>
        <v>Senior women</v>
      </c>
      <c r="AK35" s="237">
        <v>1</v>
      </c>
      <c r="AL35" s="106">
        <v>0</v>
      </c>
      <c r="AM35" s="106"/>
      <c r="AN35" s="20">
        <f>LOOKUP($AK35,lc!$A$37:lc!$A$48,lc!C$37:lc!C$48)</f>
        <v>1</v>
      </c>
      <c r="AO35" s="20">
        <f>LOOKUP($AK35,lc!$A$37:lc!$A$48,lc!D$37:lc!D$48)</f>
        <v>1</v>
      </c>
      <c r="AP35" s="20">
        <f>LOOKUP($AK35,lc!$A$37:lc!$A$48,lc!E$37:lc!E$48)</f>
        <v>1</v>
      </c>
      <c r="AQ35" s="20">
        <f>LOOKUP($AK35,lc!$A$37:lc!$A$48,lc!F$37:lc!F$48)</f>
        <v>1</v>
      </c>
      <c r="AR35" s="20">
        <f>LOOKUP($AK35,lc!$A$37:lc!$A$48,lc!G$37:lc!G$48)</f>
        <v>1</v>
      </c>
      <c r="AS35" s="20">
        <f>LOOKUP($AK35,lc!$A$37:lc!$A$48,lc!H$37:lc!H$48)</f>
        <v>1</v>
      </c>
      <c r="AT35" s="20">
        <f>LOOKUP($AK35,lc!$A$37:lc!$A$48,lc!I$37:lc!I$48)</f>
        <v>1</v>
      </c>
      <c r="AU35" s="20">
        <f>LOOKUP($AK35,lc!$A$37:lc!$A$48,lc!J$37:lc!J$48)</f>
        <v>1</v>
      </c>
      <c r="AV35" s="20">
        <f>LOOKUP($AK35,lc!$A$37:lc!$A$48,lc!K$37:lc!K$48)</f>
        <v>1</v>
      </c>
      <c r="AW35" s="20">
        <f>LOOKUP($AK35,lc!$A$37:lc!$A$48,lc!L$37:lc!L$48)</f>
        <v>1</v>
      </c>
      <c r="AX35" s="106"/>
      <c r="AY35" s="20" t="str">
        <f>LOOKUP($AK35,wh!$C$22:wh!$P$22,wh!$C$42:wh!$P$42)</f>
        <v> </v>
      </c>
      <c r="AZ35" s="20" t="str">
        <f>LOOKUP($AK35,wh!$C$22:wh!$P$22,wh!$C$43:wh!$P$43)</f>
        <v> </v>
      </c>
      <c r="BA35" s="20" t="str">
        <f>LOOKUP($AK35,wh!$C$22:wh!$P$22,wh!$C$44:wh!$P$44)</f>
        <v>76,2 cm</v>
      </c>
      <c r="BB35" s="20" t="str">
        <f>LOOKUP($AK35,wh!$C$22:wh!$P$22,wh!$C$45:wh!$P$45)</f>
        <v>4 kg</v>
      </c>
      <c r="BC35" s="20" t="str">
        <f>LOOKUP($AK35,wh!$C$22:wh!$P$22,wh!$C$46:wh!$P$46)</f>
        <v> </v>
      </c>
      <c r="BD35" s="20" t="str">
        <f>LOOKUP($AK35,wh!$C$22:wh!$P$22,wh!$C$47:wh!$P$47)</f>
        <v> </v>
      </c>
      <c r="BE35" s="20" t="str">
        <f>LOOKUP($AK35,wh!$C$22:wh!$P$22,wh!$C$48:wh!$P$48)</f>
        <v> </v>
      </c>
      <c r="BF35" s="20" t="str">
        <f>LOOKUP($AK35,wh!$C$22:wh!$P$22,wh!$C$49:wh!$P$49)</f>
        <v> </v>
      </c>
      <c r="BG35" s="20" t="str">
        <f>LOOKUP($AK35,wh!$C$22:wh!$P$22,wh!$C$50:wh!$P$50)</f>
        <v>4 kg</v>
      </c>
      <c r="BH35" s="20" t="str">
        <f>LOOKUP($AK35,wh!$C$22:wh!$P$22,wh!$C$51:wh!$P$51)</f>
        <v>76,2 cm</v>
      </c>
      <c r="BI35" s="20" t="str">
        <f>LOOKUP($AK35,wh!$C$22:wh!$P$22,wh!$C$52:wh!$P$52)</f>
        <v>84 cm</v>
      </c>
      <c r="BJ35" s="20" t="str">
        <f>LOOKUP($AK35,wh!$C$22:wh!$P$22,wh!$C$53:wh!$P$53)</f>
        <v>1 kg</v>
      </c>
      <c r="BN35" s="20" t="str">
        <f>LOOKUP($AK35,wh!$C$22:wh!$P$22,wh!$C$57:wh!$P$57)</f>
        <v>76,2 cm</v>
      </c>
      <c r="BO35" s="20" t="str">
        <f>LOOKUP($AK35,wh!$C$22:wh!$P$22,wh!$C$58:wh!$P$58)</f>
        <v>600 g</v>
      </c>
    </row>
    <row r="36" spans="1:67" ht="12.75">
      <c r="A36" s="234"/>
      <c r="B36" s="231"/>
      <c r="C36" s="94"/>
      <c r="D36" s="95">
        <f t="shared" si="12"/>
        <v>0</v>
      </c>
      <c r="E36" s="21"/>
      <c r="F36" s="96">
        <f t="shared" si="13"/>
        <v>0</v>
      </c>
      <c r="G36" s="244"/>
      <c r="H36" s="117"/>
      <c r="I36" s="97">
        <f t="shared" si="14"/>
        <v>0</v>
      </c>
      <c r="J36" s="241"/>
      <c r="K36" s="22"/>
      <c r="L36" s="97">
        <f t="shared" si="15"/>
        <v>0</v>
      </c>
      <c r="M36" s="244"/>
      <c r="N36" s="22"/>
      <c r="O36" s="95">
        <f t="shared" si="16"/>
        <v>0</v>
      </c>
      <c r="P36" s="98"/>
      <c r="Q36" s="99"/>
      <c r="R36" s="100">
        <f t="shared" si="17"/>
        <v>0</v>
      </c>
      <c r="S36" s="98"/>
      <c r="T36" s="99"/>
      <c r="U36" s="101">
        <f t="shared" si="18"/>
        <v>0</v>
      </c>
      <c r="V36" s="6"/>
      <c r="W36" s="102">
        <f t="shared" si="19"/>
        <v>0</v>
      </c>
      <c r="X36" s="103"/>
      <c r="Y36" s="104"/>
      <c r="Z36" s="102">
        <f t="shared" si="20"/>
        <v>0</v>
      </c>
      <c r="AA36" s="10"/>
      <c r="AB36" s="100">
        <f t="shared" si="21"/>
        <v>0</v>
      </c>
      <c r="AC36" s="98"/>
      <c r="AD36" s="99"/>
      <c r="AE36" s="100">
        <f t="shared" si="22"/>
        <v>0</v>
      </c>
      <c r="AF36" t="s">
        <v>138</v>
      </c>
      <c r="AG36" s="1"/>
      <c r="AH36" s="105">
        <f t="shared" si="23"/>
        <v>0</v>
      </c>
      <c r="AI36" s="106"/>
      <c r="AJ36" s="106" t="str">
        <f>LOOKUP($AK36,lc!$A$37:lc!A$49,lc!$B$37:lc!$B$49)</f>
        <v>Senior women</v>
      </c>
      <c r="AK36" s="237">
        <v>1</v>
      </c>
      <c r="AL36" s="106">
        <v>0</v>
      </c>
      <c r="AM36" s="106"/>
      <c r="AN36" s="20">
        <f>LOOKUP($AK36,lc!$A$37:lc!$A$48,lc!C$37:lc!C$48)</f>
        <v>1</v>
      </c>
      <c r="AO36" s="20">
        <f>LOOKUP($AK36,lc!$A$37:lc!$A$48,lc!D$37:lc!D$48)</f>
        <v>1</v>
      </c>
      <c r="AP36" s="20">
        <f>LOOKUP($AK36,lc!$A$37:lc!$A$48,lc!E$37:lc!E$48)</f>
        <v>1</v>
      </c>
      <c r="AQ36" s="20">
        <f>LOOKUP($AK36,lc!$A$37:lc!$A$48,lc!F$37:lc!F$48)</f>
        <v>1</v>
      </c>
      <c r="AR36" s="20">
        <f>LOOKUP($AK36,lc!$A$37:lc!$A$48,lc!G$37:lc!G$48)</f>
        <v>1</v>
      </c>
      <c r="AS36" s="20">
        <f>LOOKUP($AK36,lc!$A$37:lc!$A$48,lc!H$37:lc!H$48)</f>
        <v>1</v>
      </c>
      <c r="AT36" s="20">
        <f>LOOKUP($AK36,lc!$A$37:lc!$A$48,lc!I$37:lc!I$48)</f>
        <v>1</v>
      </c>
      <c r="AU36" s="20">
        <f>LOOKUP($AK36,lc!$A$37:lc!$A$48,lc!J$37:lc!J$48)</f>
        <v>1</v>
      </c>
      <c r="AV36" s="20">
        <f>LOOKUP($AK36,lc!$A$37:lc!$A$48,lc!K$37:lc!K$48)</f>
        <v>1</v>
      </c>
      <c r="AW36" s="20">
        <f>LOOKUP($AK36,lc!$A$37:lc!$A$48,lc!L$37:lc!L$48)</f>
        <v>1</v>
      </c>
      <c r="AX36" s="106"/>
      <c r="AY36" s="20" t="str">
        <f>LOOKUP($AK36,wh!$C$22:wh!$P$22,wh!$C$42:wh!$P$42)</f>
        <v> </v>
      </c>
      <c r="AZ36" s="20" t="str">
        <f>LOOKUP($AK36,wh!$C$22:wh!$P$22,wh!$C$43:wh!$P$43)</f>
        <v> </v>
      </c>
      <c r="BA36" s="20" t="str">
        <f>LOOKUP($AK36,wh!$C$22:wh!$P$22,wh!$C$44:wh!$P$44)</f>
        <v>76,2 cm</v>
      </c>
      <c r="BB36" s="20" t="str">
        <f>LOOKUP($AK36,wh!$C$22:wh!$P$22,wh!$C$45:wh!$P$45)</f>
        <v>4 kg</v>
      </c>
      <c r="BC36" s="20" t="str">
        <f>LOOKUP($AK36,wh!$C$22:wh!$P$22,wh!$C$46:wh!$P$46)</f>
        <v> </v>
      </c>
      <c r="BD36" s="20" t="str">
        <f>LOOKUP($AK36,wh!$C$22:wh!$P$22,wh!$C$47:wh!$P$47)</f>
        <v> </v>
      </c>
      <c r="BE36" s="20" t="str">
        <f>LOOKUP($AK36,wh!$C$22:wh!$P$22,wh!$C$48:wh!$P$48)</f>
        <v> </v>
      </c>
      <c r="BF36" s="20" t="str">
        <f>LOOKUP($AK36,wh!$C$22:wh!$P$22,wh!$C$49:wh!$P$49)</f>
        <v> </v>
      </c>
      <c r="BG36" s="20" t="str">
        <f>LOOKUP($AK36,wh!$C$22:wh!$P$22,wh!$C$50:wh!$P$50)</f>
        <v>4 kg</v>
      </c>
      <c r="BH36" s="20" t="str">
        <f>LOOKUP($AK36,wh!$C$22:wh!$P$22,wh!$C$51:wh!$P$51)</f>
        <v>76,2 cm</v>
      </c>
      <c r="BI36" s="20" t="str">
        <f>LOOKUP($AK36,wh!$C$22:wh!$P$22,wh!$C$52:wh!$P$52)</f>
        <v>84 cm</v>
      </c>
      <c r="BJ36" s="20" t="str">
        <f>LOOKUP($AK36,wh!$C$22:wh!$P$22,wh!$C$53:wh!$P$53)</f>
        <v>1 kg</v>
      </c>
      <c r="BN36" s="20" t="str">
        <f>LOOKUP($AK36,wh!$C$22:wh!$P$22,wh!$C$57:wh!$P$57)</f>
        <v>76,2 cm</v>
      </c>
      <c r="BO36" s="20" t="str">
        <f>LOOKUP($AK36,wh!$C$22:wh!$P$22,wh!$C$58:wh!$P$58)</f>
        <v>600 g</v>
      </c>
    </row>
    <row r="37" spans="1:67" ht="12.75">
      <c r="A37" s="230"/>
      <c r="B37" s="231"/>
      <c r="C37" s="94"/>
      <c r="D37" s="95">
        <f t="shared" si="12"/>
        <v>0</v>
      </c>
      <c r="E37" s="21"/>
      <c r="F37" s="96">
        <f t="shared" si="13"/>
        <v>0</v>
      </c>
      <c r="G37" s="244"/>
      <c r="H37" s="22"/>
      <c r="I37" s="97">
        <f t="shared" si="14"/>
        <v>0</v>
      </c>
      <c r="J37" s="241"/>
      <c r="K37" s="22"/>
      <c r="L37" s="97">
        <f t="shared" si="15"/>
        <v>0</v>
      </c>
      <c r="M37" s="244"/>
      <c r="N37" s="22"/>
      <c r="O37" s="95">
        <f t="shared" si="16"/>
        <v>0</v>
      </c>
      <c r="P37" s="98"/>
      <c r="Q37" s="99"/>
      <c r="R37" s="100">
        <f t="shared" si="17"/>
        <v>0</v>
      </c>
      <c r="S37" s="98"/>
      <c r="T37" s="99"/>
      <c r="U37" s="101">
        <f t="shared" si="18"/>
        <v>0</v>
      </c>
      <c r="V37" s="6"/>
      <c r="W37" s="102">
        <f t="shared" si="19"/>
        <v>0</v>
      </c>
      <c r="X37" s="103"/>
      <c r="Y37" s="104"/>
      <c r="Z37" s="102">
        <f t="shared" si="20"/>
        <v>0</v>
      </c>
      <c r="AA37" s="10"/>
      <c r="AB37" s="100">
        <f t="shared" si="21"/>
        <v>0</v>
      </c>
      <c r="AC37" s="98"/>
      <c r="AD37" s="99"/>
      <c r="AE37" s="100">
        <f t="shared" si="22"/>
        <v>0</v>
      </c>
      <c r="AG37" s="1"/>
      <c r="AH37" s="105">
        <f t="shared" si="23"/>
        <v>0</v>
      </c>
      <c r="AI37" s="106"/>
      <c r="AJ37" s="106" t="str">
        <f>LOOKUP($AK37,lc!$A$37:lc!A$49,lc!$B$37:lc!$B$49)</f>
        <v>Senior women</v>
      </c>
      <c r="AK37" s="237">
        <v>1</v>
      </c>
      <c r="AL37" s="106">
        <v>0</v>
      </c>
      <c r="AM37" s="106"/>
      <c r="AN37" s="20">
        <f>LOOKUP($AK37,lc!$A$37:lc!$A$48,lc!C$37:lc!C$48)</f>
        <v>1</v>
      </c>
      <c r="AO37" s="20">
        <f>LOOKUP($AK37,lc!$A$37:lc!$A$48,lc!D$37:lc!D$48)</f>
        <v>1</v>
      </c>
      <c r="AP37" s="20">
        <f>LOOKUP($AK37,lc!$A$37:lc!$A$48,lc!E$37:lc!E$48)</f>
        <v>1</v>
      </c>
      <c r="AQ37" s="20">
        <f>LOOKUP($AK37,lc!$A$37:lc!$A$48,lc!F$37:lc!F$48)</f>
        <v>1</v>
      </c>
      <c r="AR37" s="20">
        <f>LOOKUP($AK37,lc!$A$37:lc!$A$48,lc!G$37:lc!G$48)</f>
        <v>1</v>
      </c>
      <c r="AS37" s="20">
        <f>LOOKUP($AK37,lc!$A$37:lc!$A$48,lc!H$37:lc!H$48)</f>
        <v>1</v>
      </c>
      <c r="AT37" s="20">
        <f>LOOKUP($AK37,lc!$A$37:lc!$A$48,lc!I$37:lc!I$48)</f>
        <v>1</v>
      </c>
      <c r="AU37" s="20">
        <f>LOOKUP($AK37,lc!$A$37:lc!$A$48,lc!J$37:lc!J$48)</f>
        <v>1</v>
      </c>
      <c r="AV37" s="20">
        <f>LOOKUP($AK37,lc!$A$37:lc!$A$48,lc!K$37:lc!K$48)</f>
        <v>1</v>
      </c>
      <c r="AW37" s="20">
        <f>LOOKUP($AK37,lc!$A$37:lc!$A$48,lc!L$37:lc!L$48)</f>
        <v>1</v>
      </c>
      <c r="AX37" s="106"/>
      <c r="AY37" s="20" t="str">
        <f>LOOKUP($AK37,wh!$C$22:wh!$P$22,wh!$C$42:wh!$P$42)</f>
        <v> </v>
      </c>
      <c r="AZ37" s="20" t="str">
        <f>LOOKUP($AK37,wh!$C$22:wh!$P$22,wh!$C$43:wh!$P$43)</f>
        <v> </v>
      </c>
      <c r="BA37" s="20" t="str">
        <f>LOOKUP($AK37,wh!$C$22:wh!$P$22,wh!$C$44:wh!$P$44)</f>
        <v>76,2 cm</v>
      </c>
      <c r="BB37" s="20" t="str">
        <f>LOOKUP($AK37,wh!$C$22:wh!$P$22,wh!$C$45:wh!$P$45)</f>
        <v>4 kg</v>
      </c>
      <c r="BC37" s="20" t="str">
        <f>LOOKUP($AK37,wh!$C$22:wh!$P$22,wh!$C$46:wh!$P$46)</f>
        <v> </v>
      </c>
      <c r="BD37" s="20" t="str">
        <f>LOOKUP($AK37,wh!$C$22:wh!$P$22,wh!$C$47:wh!$P$47)</f>
        <v> </v>
      </c>
      <c r="BE37" s="20" t="str">
        <f>LOOKUP($AK37,wh!$C$22:wh!$P$22,wh!$C$48:wh!$P$48)</f>
        <v> </v>
      </c>
      <c r="BF37" s="20" t="str">
        <f>LOOKUP($AK37,wh!$C$22:wh!$P$22,wh!$C$49:wh!$P$49)</f>
        <v> </v>
      </c>
      <c r="BG37" s="20" t="str">
        <f>LOOKUP($AK37,wh!$C$22:wh!$P$22,wh!$C$50:wh!$P$50)</f>
        <v>4 kg</v>
      </c>
      <c r="BH37" s="20" t="str">
        <f>LOOKUP($AK37,wh!$C$22:wh!$P$22,wh!$C$51:wh!$P$51)</f>
        <v>76,2 cm</v>
      </c>
      <c r="BI37" s="20" t="str">
        <f>LOOKUP($AK37,wh!$C$22:wh!$P$22,wh!$C$52:wh!$P$52)</f>
        <v>84 cm</v>
      </c>
      <c r="BJ37" s="20" t="str">
        <f>LOOKUP($AK37,wh!$C$22:wh!$P$22,wh!$C$53:wh!$P$53)</f>
        <v>1 kg</v>
      </c>
      <c r="BN37" s="20" t="str">
        <f>LOOKUP($AK37,wh!$C$22:wh!$P$22,wh!$C$57:wh!$P$57)</f>
        <v>76,2 cm</v>
      </c>
      <c r="BO37" s="20" t="str">
        <f>LOOKUP($AK37,wh!$C$22:wh!$P$22,wh!$C$58:wh!$P$58)</f>
        <v>600 g</v>
      </c>
    </row>
    <row r="38" spans="1:67" ht="12.75">
      <c r="A38" s="230"/>
      <c r="B38" s="231"/>
      <c r="C38" s="94"/>
      <c r="D38" s="95">
        <f t="shared" si="12"/>
        <v>0</v>
      </c>
      <c r="E38" s="21"/>
      <c r="F38" s="96">
        <f t="shared" si="13"/>
        <v>0</v>
      </c>
      <c r="G38" s="244"/>
      <c r="H38" s="22"/>
      <c r="I38" s="97">
        <f t="shared" si="14"/>
        <v>0</v>
      </c>
      <c r="J38" s="241"/>
      <c r="K38" s="22"/>
      <c r="L38" s="97">
        <f t="shared" si="15"/>
        <v>0</v>
      </c>
      <c r="M38" s="246"/>
      <c r="N38" s="22"/>
      <c r="O38" s="95">
        <f t="shared" si="16"/>
        <v>0</v>
      </c>
      <c r="P38" s="98"/>
      <c r="Q38" s="99"/>
      <c r="R38" s="100">
        <f t="shared" si="17"/>
        <v>0</v>
      </c>
      <c r="S38" s="98"/>
      <c r="T38" s="99"/>
      <c r="U38" s="101">
        <f t="shared" si="18"/>
        <v>0</v>
      </c>
      <c r="V38" s="6"/>
      <c r="W38" s="102">
        <f t="shared" si="19"/>
        <v>0</v>
      </c>
      <c r="X38" s="103"/>
      <c r="Y38" s="104"/>
      <c r="Z38" s="102">
        <f t="shared" si="20"/>
        <v>0</v>
      </c>
      <c r="AA38" s="10"/>
      <c r="AB38" s="100">
        <f t="shared" si="21"/>
        <v>0</v>
      </c>
      <c r="AC38" s="98"/>
      <c r="AD38" s="99"/>
      <c r="AE38" s="100">
        <f t="shared" si="22"/>
        <v>0</v>
      </c>
      <c r="AF38" t="s">
        <v>138</v>
      </c>
      <c r="AG38" s="1"/>
      <c r="AH38" s="105">
        <f t="shared" si="23"/>
        <v>0</v>
      </c>
      <c r="AI38" s="106"/>
      <c r="AJ38" s="106" t="str">
        <f>LOOKUP($AK38,lc!$A$37:lc!A$49,lc!$B$37:lc!$B$49)</f>
        <v>Senior women</v>
      </c>
      <c r="AK38" s="237">
        <v>1</v>
      </c>
      <c r="AL38" s="106">
        <v>0</v>
      </c>
      <c r="AM38" s="106"/>
      <c r="AN38" s="20">
        <f>LOOKUP($AK38,lc!$A$37:lc!$A$48,lc!C$37:lc!C$48)</f>
        <v>1</v>
      </c>
      <c r="AO38" s="20">
        <f>LOOKUP($AK38,lc!$A$37:lc!$A$48,lc!D$37:lc!D$48)</f>
        <v>1</v>
      </c>
      <c r="AP38" s="20">
        <f>LOOKUP($AK38,lc!$A$37:lc!$A$48,lc!E$37:lc!E$48)</f>
        <v>1</v>
      </c>
      <c r="AQ38" s="20">
        <f>LOOKUP($AK38,lc!$A$37:lc!$A$48,lc!F$37:lc!F$48)</f>
        <v>1</v>
      </c>
      <c r="AR38" s="20">
        <f>LOOKUP($AK38,lc!$A$37:lc!$A$48,lc!G$37:lc!G$48)</f>
        <v>1</v>
      </c>
      <c r="AS38" s="20">
        <f>LOOKUP($AK38,lc!$A$37:lc!$A$48,lc!H$37:lc!H$48)</f>
        <v>1</v>
      </c>
      <c r="AT38" s="20">
        <f>LOOKUP($AK38,lc!$A$37:lc!$A$48,lc!I$37:lc!I$48)</f>
        <v>1</v>
      </c>
      <c r="AU38" s="20">
        <f>LOOKUP($AK38,lc!$A$37:lc!$A$48,lc!J$37:lc!J$48)</f>
        <v>1</v>
      </c>
      <c r="AV38" s="20">
        <f>LOOKUP($AK38,lc!$A$37:lc!$A$48,lc!K$37:lc!K$48)</f>
        <v>1</v>
      </c>
      <c r="AW38" s="20">
        <f>LOOKUP($AK38,lc!$A$37:lc!$A$48,lc!L$37:lc!L$48)</f>
        <v>1</v>
      </c>
      <c r="AX38" s="106"/>
      <c r="AY38" s="20" t="str">
        <f>LOOKUP($AK38,wh!$C$22:wh!$P$22,wh!$C$42:wh!$P$42)</f>
        <v> </v>
      </c>
      <c r="AZ38" s="20" t="str">
        <f>LOOKUP($AK38,wh!$C$22:wh!$P$22,wh!$C$43:wh!$P$43)</f>
        <v> </v>
      </c>
      <c r="BA38" s="20" t="str">
        <f>LOOKUP($AK38,wh!$C$22:wh!$P$22,wh!$C$44:wh!$P$44)</f>
        <v>76,2 cm</v>
      </c>
      <c r="BB38" s="20" t="str">
        <f>LOOKUP($AK38,wh!$C$22:wh!$P$22,wh!$C$45:wh!$P$45)</f>
        <v>4 kg</v>
      </c>
      <c r="BC38" s="20" t="str">
        <f>LOOKUP($AK38,wh!$C$22:wh!$P$22,wh!$C$46:wh!$P$46)</f>
        <v> </v>
      </c>
      <c r="BD38" s="20" t="str">
        <f>LOOKUP($AK38,wh!$C$22:wh!$P$22,wh!$C$47:wh!$P$47)</f>
        <v> </v>
      </c>
      <c r="BE38" s="20" t="str">
        <f>LOOKUP($AK38,wh!$C$22:wh!$P$22,wh!$C$48:wh!$P$48)</f>
        <v> </v>
      </c>
      <c r="BF38" s="20" t="str">
        <f>LOOKUP($AK38,wh!$C$22:wh!$P$22,wh!$C$49:wh!$P$49)</f>
        <v> </v>
      </c>
      <c r="BG38" s="20" t="str">
        <f>LOOKUP($AK38,wh!$C$22:wh!$P$22,wh!$C$50:wh!$P$50)</f>
        <v>4 kg</v>
      </c>
      <c r="BH38" s="20" t="str">
        <f>LOOKUP($AK38,wh!$C$22:wh!$P$22,wh!$C$51:wh!$P$51)</f>
        <v>76,2 cm</v>
      </c>
      <c r="BI38" s="20" t="str">
        <f>LOOKUP($AK38,wh!$C$22:wh!$P$22,wh!$C$52:wh!$P$52)</f>
        <v>84 cm</v>
      </c>
      <c r="BJ38" s="20" t="str">
        <f>LOOKUP($AK38,wh!$C$22:wh!$P$22,wh!$C$53:wh!$P$53)</f>
        <v>1 kg</v>
      </c>
      <c r="BN38" s="20" t="str">
        <f>LOOKUP($AK38,wh!$C$22:wh!$P$22,wh!$C$57:wh!$P$57)</f>
        <v>76,2 cm</v>
      </c>
      <c r="BO38" s="20" t="str">
        <f>LOOKUP($AK38,wh!$C$22:wh!$P$22,wh!$C$58:wh!$P$58)</f>
        <v>600 g</v>
      </c>
    </row>
    <row r="39" spans="1:67" ht="12.75">
      <c r="A39" s="230"/>
      <c r="B39" s="235"/>
      <c r="C39" s="107"/>
      <c r="D39" s="108">
        <f t="shared" si="12"/>
        <v>0</v>
      </c>
      <c r="E39" s="118"/>
      <c r="F39" s="96">
        <f t="shared" si="13"/>
        <v>0</v>
      </c>
      <c r="G39" s="244"/>
      <c r="H39" s="119"/>
      <c r="I39" s="97">
        <f t="shared" si="14"/>
        <v>0</v>
      </c>
      <c r="J39" s="243"/>
      <c r="K39" s="119"/>
      <c r="L39" s="97">
        <f t="shared" si="15"/>
        <v>0</v>
      </c>
      <c r="M39" s="246"/>
      <c r="N39" s="119"/>
      <c r="O39" s="95">
        <f t="shared" si="16"/>
        <v>0</v>
      </c>
      <c r="P39" s="121"/>
      <c r="Q39" s="122"/>
      <c r="R39" s="100">
        <f t="shared" si="17"/>
        <v>0</v>
      </c>
      <c r="S39" s="121"/>
      <c r="T39" s="122"/>
      <c r="U39" s="101">
        <f t="shared" si="18"/>
        <v>0</v>
      </c>
      <c r="V39" s="31"/>
      <c r="W39" s="102">
        <f t="shared" si="19"/>
        <v>0</v>
      </c>
      <c r="X39" s="126"/>
      <c r="Y39" s="104"/>
      <c r="Z39" s="102">
        <f t="shared" si="20"/>
        <v>0</v>
      </c>
      <c r="AA39" s="127"/>
      <c r="AB39" s="100">
        <f t="shared" si="21"/>
        <v>0</v>
      </c>
      <c r="AC39" s="121"/>
      <c r="AD39" s="122"/>
      <c r="AE39" s="100">
        <f t="shared" si="22"/>
        <v>0</v>
      </c>
      <c r="AF39" t="s">
        <v>138</v>
      </c>
      <c r="AG39" s="1"/>
      <c r="AH39" s="105">
        <f t="shared" si="23"/>
        <v>0</v>
      </c>
      <c r="AI39" s="106"/>
      <c r="AJ39" s="106" t="str">
        <f>LOOKUP($AK39,lc!$A$37:lc!A$49,lc!$B$37:lc!$B$49)</f>
        <v>Senior women</v>
      </c>
      <c r="AK39" s="237">
        <v>1</v>
      </c>
      <c r="AL39" s="106">
        <v>0</v>
      </c>
      <c r="AM39" s="106"/>
      <c r="AN39" s="20">
        <f>LOOKUP($AK39,lc!$A$37:lc!$A$48,lc!C$37:lc!C$48)</f>
        <v>1</v>
      </c>
      <c r="AO39" s="20">
        <f>LOOKUP($AK39,lc!$A$37:lc!$A$48,lc!D$37:lc!D$48)</f>
        <v>1</v>
      </c>
      <c r="AP39" s="20">
        <f>LOOKUP($AK39,lc!$A$37:lc!$A$48,lc!E$37:lc!E$48)</f>
        <v>1</v>
      </c>
      <c r="AQ39" s="20">
        <f>LOOKUP($AK39,lc!$A$37:lc!$A$48,lc!F$37:lc!F$48)</f>
        <v>1</v>
      </c>
      <c r="AR39" s="20">
        <f>LOOKUP($AK39,lc!$A$37:lc!$A$48,lc!G$37:lc!G$48)</f>
        <v>1</v>
      </c>
      <c r="AS39" s="20">
        <f>LOOKUP($AK39,lc!$A$37:lc!$A$48,lc!H$37:lc!H$48)</f>
        <v>1</v>
      </c>
      <c r="AT39" s="20">
        <f>LOOKUP($AK39,lc!$A$37:lc!$A$48,lc!I$37:lc!I$48)</f>
        <v>1</v>
      </c>
      <c r="AU39" s="20">
        <f>LOOKUP($AK39,lc!$A$37:lc!$A$48,lc!J$37:lc!J$48)</f>
        <v>1</v>
      </c>
      <c r="AV39" s="20">
        <f>LOOKUP($AK39,lc!$A$37:lc!$A$48,lc!K$37:lc!K$48)</f>
        <v>1</v>
      </c>
      <c r="AW39" s="20">
        <f>LOOKUP($AK39,lc!$A$37:lc!$A$48,lc!L$37:lc!L$48)</f>
        <v>1</v>
      </c>
      <c r="AX39" s="106"/>
      <c r="AY39" s="20" t="str">
        <f>LOOKUP($AK39,wh!$C$22:wh!$P$22,wh!$C$42:wh!$P$42)</f>
        <v> </v>
      </c>
      <c r="AZ39" s="20" t="str">
        <f>LOOKUP($AK39,wh!$C$22:wh!$P$22,wh!$C$43:wh!$P$43)</f>
        <v> </v>
      </c>
      <c r="BA39" s="20" t="str">
        <f>LOOKUP($AK39,wh!$C$22:wh!$P$22,wh!$C$44:wh!$P$44)</f>
        <v>76,2 cm</v>
      </c>
      <c r="BB39" s="20" t="str">
        <f>LOOKUP($AK39,wh!$C$22:wh!$P$22,wh!$C$45:wh!$P$45)</f>
        <v>4 kg</v>
      </c>
      <c r="BC39" s="20" t="str">
        <f>LOOKUP($AK39,wh!$C$22:wh!$P$22,wh!$C$46:wh!$P$46)</f>
        <v> </v>
      </c>
      <c r="BD39" s="20" t="str">
        <f>LOOKUP($AK39,wh!$C$22:wh!$P$22,wh!$C$47:wh!$P$47)</f>
        <v> </v>
      </c>
      <c r="BE39" s="20" t="str">
        <f>LOOKUP($AK39,wh!$C$22:wh!$P$22,wh!$C$48:wh!$P$48)</f>
        <v> </v>
      </c>
      <c r="BF39" s="20" t="str">
        <f>LOOKUP($AK39,wh!$C$22:wh!$P$22,wh!$C$49:wh!$P$49)</f>
        <v> </v>
      </c>
      <c r="BG39" s="20" t="str">
        <f>LOOKUP($AK39,wh!$C$22:wh!$P$22,wh!$C$50:wh!$P$50)</f>
        <v>4 kg</v>
      </c>
      <c r="BH39" s="20" t="str">
        <f>LOOKUP($AK39,wh!$C$22:wh!$P$22,wh!$C$51:wh!$P$51)</f>
        <v>76,2 cm</v>
      </c>
      <c r="BI39" s="20" t="str">
        <f>LOOKUP($AK39,wh!$C$22:wh!$P$22,wh!$C$52:wh!$P$52)</f>
        <v>84 cm</v>
      </c>
      <c r="BJ39" s="20" t="str">
        <f>LOOKUP($AK39,wh!$C$22:wh!$P$22,wh!$C$53:wh!$P$53)</f>
        <v>1 kg</v>
      </c>
      <c r="BN39" s="20" t="str">
        <f>LOOKUP($AK39,wh!$C$22:wh!$P$22,wh!$C$57:wh!$P$57)</f>
        <v>76,2 cm</v>
      </c>
      <c r="BO39" s="20" t="str">
        <f>LOOKUP($AK39,wh!$C$22:wh!$P$22,wh!$C$58:wh!$P$58)</f>
        <v>600 g</v>
      </c>
    </row>
    <row r="40" spans="1:37" ht="12.75">
      <c r="A40" s="128"/>
      <c r="B40" s="129"/>
      <c r="C40" s="130"/>
      <c r="D40" s="85"/>
      <c r="E40" s="130"/>
      <c r="F40" s="86"/>
      <c r="G40" s="87"/>
      <c r="H40" s="130"/>
      <c r="I40" s="86"/>
      <c r="J40" s="87"/>
      <c r="K40" s="130"/>
      <c r="L40" s="86"/>
      <c r="M40" s="87"/>
      <c r="N40" s="130"/>
      <c r="O40" s="89"/>
      <c r="P40" s="86"/>
      <c r="Q40" s="130"/>
      <c r="R40" s="89"/>
      <c r="S40" s="86"/>
      <c r="T40" s="130"/>
      <c r="U40" s="89"/>
      <c r="V40" s="130"/>
      <c r="W40" s="89"/>
      <c r="X40" s="86"/>
      <c r="Y40" s="131"/>
      <c r="Z40" s="89"/>
      <c r="AA40" s="130"/>
      <c r="AB40" s="89"/>
      <c r="AC40" s="86"/>
      <c r="AD40" s="130"/>
      <c r="AE40" s="89"/>
      <c r="AK40" s="238">
        <v>99</v>
      </c>
    </row>
    <row r="41" spans="1:26" ht="12.75">
      <c r="A41" s="20"/>
      <c r="B41" s="20"/>
      <c r="E41" s="20"/>
      <c r="F41" s="20"/>
      <c r="H41" s="20"/>
      <c r="I41" s="20"/>
      <c r="K41" s="20"/>
      <c r="L41" s="20"/>
      <c r="N41" s="20"/>
      <c r="O41" s="20"/>
      <c r="T41" s="20"/>
      <c r="U41" s="20"/>
      <c r="V41" s="20"/>
      <c r="W41" s="20"/>
      <c r="X41" s="63"/>
      <c r="Y41" s="132"/>
      <c r="Z41" s="20"/>
    </row>
    <row r="42" spans="1:26" ht="12.75">
      <c r="A42" s="20"/>
      <c r="B42" s="20"/>
      <c r="E42" s="20"/>
      <c r="F42" s="20"/>
      <c r="H42" s="20"/>
      <c r="I42" s="20"/>
      <c r="K42" s="20"/>
      <c r="L42" s="20"/>
      <c r="N42" s="20"/>
      <c r="O42" s="20"/>
      <c r="T42" s="20"/>
      <c r="U42" s="20"/>
      <c r="V42" s="20"/>
      <c r="W42" s="20"/>
      <c r="X42" s="63"/>
      <c r="Y42" s="132"/>
      <c r="Z42" s="20"/>
    </row>
    <row r="43" spans="1:26" ht="12.75">
      <c r="A43" s="20"/>
      <c r="B43" s="20"/>
      <c r="E43" s="20"/>
      <c r="F43" s="20"/>
      <c r="H43" s="20"/>
      <c r="I43" s="20"/>
      <c r="K43" s="20"/>
      <c r="L43" s="20"/>
      <c r="N43" s="20"/>
      <c r="O43" s="20"/>
      <c r="T43" s="20"/>
      <c r="U43" s="20"/>
      <c r="V43" s="20"/>
      <c r="W43" s="20"/>
      <c r="X43" s="63"/>
      <c r="Y43" s="132"/>
      <c r="Z43" s="20"/>
    </row>
    <row r="44" spans="1:26" ht="12.75">
      <c r="A44" s="20"/>
      <c r="B44" s="20"/>
      <c r="E44" s="20"/>
      <c r="F44" s="20"/>
      <c r="H44" s="20"/>
      <c r="I44" s="20"/>
      <c r="K44" s="20"/>
      <c r="L44" s="20"/>
      <c r="N44" s="20"/>
      <c r="O44" s="20"/>
      <c r="T44" s="20"/>
      <c r="U44" s="20"/>
      <c r="V44" s="20"/>
      <c r="W44" s="20"/>
      <c r="X44" s="63"/>
      <c r="Y44" s="132"/>
      <c r="Z44" s="20"/>
    </row>
    <row r="45" spans="1:26" ht="12.75">
      <c r="A45" s="20"/>
      <c r="B45" s="20"/>
      <c r="E45" s="20"/>
      <c r="F45" s="20"/>
      <c r="H45" s="20"/>
      <c r="I45" s="20"/>
      <c r="K45" s="20"/>
      <c r="L45" s="20"/>
      <c r="N45" s="20"/>
      <c r="O45" s="20"/>
      <c r="T45" s="20"/>
      <c r="U45" s="20"/>
      <c r="V45" s="20"/>
      <c r="W45" s="20"/>
      <c r="X45" s="63"/>
      <c r="Y45" s="132"/>
      <c r="Z45" s="20"/>
    </row>
    <row r="46" spans="1:26" ht="12.75">
      <c r="A46" s="20"/>
      <c r="B46" s="20"/>
      <c r="E46" s="20"/>
      <c r="F46" s="20"/>
      <c r="H46" s="20"/>
      <c r="I46" s="20"/>
      <c r="K46" s="20"/>
      <c r="L46" s="20"/>
      <c r="N46" s="20"/>
      <c r="O46" s="20"/>
      <c r="T46" s="20"/>
      <c r="U46" s="20"/>
      <c r="V46" s="20"/>
      <c r="W46" s="20"/>
      <c r="X46" s="63"/>
      <c r="Y46" s="132"/>
      <c r="Z46" s="20"/>
    </row>
    <row r="47" spans="1:26" ht="12.75">
      <c r="A47" s="20"/>
      <c r="B47" s="20"/>
      <c r="E47" s="20"/>
      <c r="F47" s="20"/>
      <c r="H47" s="20"/>
      <c r="I47" s="20"/>
      <c r="K47" s="20"/>
      <c r="L47" s="20"/>
      <c r="N47" s="20"/>
      <c r="O47" s="20"/>
      <c r="T47" s="20"/>
      <c r="U47" s="20"/>
      <c r="V47" s="20"/>
      <c r="W47" s="20"/>
      <c r="X47" s="63"/>
      <c r="Y47" s="132"/>
      <c r="Z47" s="20"/>
    </row>
  </sheetData>
  <sheetProtection selectLockedCells="1"/>
  <conditionalFormatting sqref="P20 S20 X20 AC20 AD1:AE1 AB41:AC65534 W41:X65534 R41:S65534 O41:P65534 AE2:AE20 F1:F65534 I1:I65534 L1:L65534 O1:O40 R1:R40 U1:U65534 W1:W40 Z1:Z65534 AB1:AB40 AE22:AE65534">
    <cfRule type="cellIs" priority="2" dxfId="0" operator="equal" stopIfTrue="1">
      <formula>0</formula>
    </cfRule>
  </conditionalFormatting>
  <conditionalFormatting sqref="P40 S40 X40 AC40 AD21:AE21">
    <cfRule type="cellIs" priority="1" dxfId="0" operator="equal" stopIfTrue="1">
      <formula>0</formula>
    </cfRule>
  </conditionalFormatting>
  <printOptions/>
  <pageMargins left="0.31527777777777777" right="0.4722222222222222" top="0.63125" bottom="0.5118055555555555" header="0.15763888888888888" footer="0.5118055555555555"/>
  <pageSetup fitToHeight="0" horizontalDpi="300" verticalDpi="300" orientation="landscape" paperSize="9" r:id="rId1"/>
  <headerFooter alignWithMargins="0">
    <oddHeader>&amp;L20 kamp 27 juni 2015&amp;RAV Trias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3"/>
  <dimension ref="A1:G26"/>
  <sheetViews>
    <sheetView zoomScalePageLayoutView="0" workbookViewId="0" topLeftCell="A1">
      <selection activeCell="I5" sqref="I5"/>
    </sheetView>
  </sheetViews>
  <sheetFormatPr defaultColWidth="9.140625" defaultRowHeight="12.75"/>
  <cols>
    <col min="1" max="1" width="33.00390625" style="0" customWidth="1"/>
    <col min="2" max="2" width="13.00390625" style="0" customWidth="1"/>
    <col min="3" max="3" width="12.140625" style="0" customWidth="1"/>
    <col min="4" max="6" width="13.57421875" style="0" customWidth="1"/>
    <col min="7" max="7" width="17.28125" style="0" customWidth="1"/>
  </cols>
  <sheetData>
    <row r="1" spans="1:7" ht="18">
      <c r="A1" s="193" t="str">
        <f>INDEX(wh!$B$2:wh!$N$21,$B$2,1)</f>
        <v>speerwerpen</v>
      </c>
      <c r="B1" s="194"/>
      <c r="D1" s="210" t="s">
        <v>201</v>
      </c>
      <c r="E1" s="210" t="s">
        <v>202</v>
      </c>
      <c r="F1" s="210" t="s">
        <v>203</v>
      </c>
      <c r="G1" s="211" t="s">
        <v>204</v>
      </c>
    </row>
    <row r="2" spans="2:3" ht="12.75">
      <c r="B2">
        <v>17</v>
      </c>
      <c r="C2">
        <v>1</v>
      </c>
    </row>
    <row r="3" spans="1:7" ht="18">
      <c r="A3" s="209" t="str">
        <f>'Lijst ver 20 i'!A3</f>
        <v>Joni van Loon</v>
      </c>
      <c r="B3" s="287" t="str">
        <f>'Dag 1 20 kamp'!BO3</f>
        <v>800 g</v>
      </c>
      <c r="C3" s="209">
        <f>'Dag 1 20 kamp'!B3</f>
        <v>9</v>
      </c>
      <c r="D3" s="213"/>
      <c r="E3" s="214"/>
      <c r="F3" s="214"/>
      <c r="G3" s="286"/>
    </row>
    <row r="4" spans="1:7" ht="18">
      <c r="A4" s="209" t="str">
        <f>'Lijst ver 20 i'!A4</f>
        <v>Siddhi Imming</v>
      </c>
      <c r="B4" s="287" t="str">
        <f>'Dag 1 20 kamp'!BO4</f>
        <v>800 g</v>
      </c>
      <c r="C4" s="209">
        <f>'Dag 1 20 kamp'!B4</f>
        <v>8</v>
      </c>
      <c r="D4" s="213"/>
      <c r="E4" s="214"/>
      <c r="F4" s="214"/>
      <c r="G4" s="286">
        <v>22.87</v>
      </c>
    </row>
    <row r="5" spans="1:7" ht="18">
      <c r="A5" s="209" t="str">
        <f>'Lijst ver 20 i'!A5</f>
        <v>Cedric Bouele</v>
      </c>
      <c r="B5" s="287" t="str">
        <f>'Dag 1 20 kamp'!BO5</f>
        <v>800 g</v>
      </c>
      <c r="C5" s="209">
        <f>'Dag 1 20 kamp'!B5</f>
        <v>7</v>
      </c>
      <c r="D5" s="213"/>
      <c r="E5" s="214"/>
      <c r="F5" s="214"/>
      <c r="G5" s="286">
        <v>25.15</v>
      </c>
    </row>
    <row r="6" spans="1:7" ht="18" customHeight="1">
      <c r="A6" s="209" t="str">
        <f>'Lijst ver 20 i'!A6</f>
        <v>Wim Threels </v>
      </c>
      <c r="B6" s="287" t="str">
        <f>'Dag 1 20 kamp'!BO6</f>
        <v>600 g</v>
      </c>
      <c r="C6" s="209">
        <f>'Dag 1 20 kamp'!B6</f>
        <v>6</v>
      </c>
      <c r="D6" s="213"/>
      <c r="E6" s="214"/>
      <c r="F6" s="214"/>
      <c r="G6" s="286">
        <v>38.48</v>
      </c>
    </row>
    <row r="7" spans="1:7" ht="18">
      <c r="A7" s="209" t="str">
        <f>'Lijst ver 20 i'!A7</f>
        <v>Thomas Collinet</v>
      </c>
      <c r="B7" s="287" t="str">
        <f>'Dag 1 20 kamp'!BO7</f>
        <v>800 g</v>
      </c>
      <c r="C7" s="209">
        <f>'Dag 1 20 kamp'!B7</f>
        <v>5</v>
      </c>
      <c r="D7" s="213"/>
      <c r="E7" s="214"/>
      <c r="F7" s="214"/>
      <c r="G7" s="286">
        <v>35.5</v>
      </c>
    </row>
    <row r="8" spans="1:7" ht="18">
      <c r="A8" s="209" t="str">
        <f>'Lijst ver 20 i'!A8</f>
        <v>Reinhardt Engert</v>
      </c>
      <c r="B8" s="287" t="str">
        <f>'Dag 1 20 kamp'!BO8</f>
        <v>600 g</v>
      </c>
      <c r="C8" s="209">
        <f>'Dag 1 20 kamp'!B8</f>
        <v>4</v>
      </c>
      <c r="D8" s="213"/>
      <c r="E8" s="214"/>
      <c r="F8" s="214"/>
      <c r="G8" s="286">
        <v>13.44</v>
      </c>
    </row>
    <row r="9" spans="1:7" ht="18">
      <c r="A9" s="209" t="str">
        <f>'Lijst ver 20 i'!A9</f>
        <v>Herman van der Velden</v>
      </c>
      <c r="B9" s="287" t="str">
        <f>'Dag 1 20 kamp'!BO9</f>
        <v>700 g</v>
      </c>
      <c r="C9" s="209">
        <f>'Dag 1 20 kamp'!B9</f>
        <v>3</v>
      </c>
      <c r="D9" s="213"/>
      <c r="E9" s="214"/>
      <c r="F9" s="214"/>
      <c r="G9" s="286"/>
    </row>
    <row r="10" spans="1:7" ht="18">
      <c r="A10" s="209" t="str">
        <f>'Lijst ver 20 i'!A10</f>
        <v>Sijmen Liefting</v>
      </c>
      <c r="B10" s="287" t="str">
        <f>'Dag 1 20 kamp'!BO10</f>
        <v>800 g</v>
      </c>
      <c r="C10" s="209">
        <f>'Dag 1 20 kamp'!B10</f>
        <v>2</v>
      </c>
      <c r="D10" s="213"/>
      <c r="E10" s="214"/>
      <c r="F10" s="214"/>
      <c r="G10" s="286">
        <v>30.16</v>
      </c>
    </row>
    <row r="11" spans="1:7" ht="18">
      <c r="A11" s="209"/>
      <c r="B11" s="287"/>
      <c r="C11" s="209"/>
      <c r="D11" s="213"/>
      <c r="E11" s="214"/>
      <c r="F11" s="214"/>
      <c r="G11" s="214"/>
    </row>
    <row r="12" spans="1:7" ht="18">
      <c r="A12" s="209"/>
      <c r="B12" s="287"/>
      <c r="C12" s="209"/>
      <c r="D12" s="213"/>
      <c r="E12" s="214"/>
      <c r="F12" s="214"/>
      <c r="G12" s="214"/>
    </row>
    <row r="13" spans="1:7" ht="18">
      <c r="A13" s="209"/>
      <c r="B13" s="287"/>
      <c r="C13" s="209"/>
      <c r="D13" s="213"/>
      <c r="E13" s="214"/>
      <c r="F13" s="214"/>
      <c r="G13" s="214"/>
    </row>
    <row r="14" spans="1:7" ht="18">
      <c r="A14" s="209"/>
      <c r="B14" s="287"/>
      <c r="C14" s="209"/>
      <c r="D14" s="213"/>
      <c r="E14" s="214"/>
      <c r="F14" s="214"/>
      <c r="G14" s="214"/>
    </row>
    <row r="15" spans="1:7" ht="18">
      <c r="A15" s="209"/>
      <c r="B15" s="287"/>
      <c r="C15" s="209"/>
      <c r="D15" s="213"/>
      <c r="E15" s="214"/>
      <c r="F15" s="214"/>
      <c r="G15" s="214"/>
    </row>
    <row r="16" spans="1:7" ht="18">
      <c r="A16" s="209"/>
      <c r="B16" s="287"/>
      <c r="C16" s="209"/>
      <c r="D16" s="213"/>
      <c r="E16" s="214"/>
      <c r="F16" s="214"/>
      <c r="G16" s="214"/>
    </row>
    <row r="17" spans="1:7" ht="18">
      <c r="A17" s="209"/>
      <c r="B17" s="288" t="str">
        <f>IF('Dag 2 20 kamp'!A36=0," ",INDEX(wh!$C$2:$P$21,$B$2,'Dag 2 20 kamp'!$AN36))</f>
        <v> </v>
      </c>
      <c r="C17" s="209"/>
      <c r="D17" s="213"/>
      <c r="E17" s="214"/>
      <c r="F17" s="214"/>
      <c r="G17" s="214"/>
    </row>
    <row r="18" spans="1:7" ht="18">
      <c r="A18" s="209" t="str">
        <f>'Lijst ver 20 i'!A18</f>
        <v>Bonnie Liefting </v>
      </c>
      <c r="B18" s="288" t="str">
        <f>'Dag 1 20 kamp'!BO23</f>
        <v>600 g</v>
      </c>
      <c r="C18" s="209">
        <f>'Dag 1 20 kamp'!B23</f>
        <v>1</v>
      </c>
      <c r="D18" s="213"/>
      <c r="E18" s="214"/>
      <c r="F18" s="214"/>
      <c r="G18" s="286">
        <v>20.27</v>
      </c>
    </row>
    <row r="19" spans="1:7" ht="18">
      <c r="A19" s="209"/>
      <c r="B19" s="213"/>
      <c r="C19" s="209"/>
      <c r="D19" s="213"/>
      <c r="E19" s="214"/>
      <c r="F19" s="214"/>
      <c r="G19" s="214"/>
    </row>
    <row r="20" spans="1:7" ht="18">
      <c r="A20" s="209"/>
      <c r="B20" s="212"/>
      <c r="C20" s="209"/>
      <c r="D20" s="213"/>
      <c r="E20" s="214"/>
      <c r="F20" s="214"/>
      <c r="G20" s="214"/>
    </row>
    <row r="21" spans="1:7" ht="18">
      <c r="A21" s="209"/>
      <c r="B21" s="212"/>
      <c r="C21" s="209"/>
      <c r="D21" s="213"/>
      <c r="E21" s="214"/>
      <c r="F21" s="214"/>
      <c r="G21" s="214"/>
    </row>
    <row r="22" spans="1:7" ht="18">
      <c r="A22" s="209"/>
      <c r="B22" s="213"/>
      <c r="C22" s="209"/>
      <c r="D22" s="213"/>
      <c r="E22" s="214"/>
      <c r="F22" s="214"/>
      <c r="G22" s="214"/>
    </row>
    <row r="23" spans="1:7" ht="18">
      <c r="A23" s="209"/>
      <c r="B23" s="213"/>
      <c r="C23" s="209"/>
      <c r="D23" s="213"/>
      <c r="E23" s="214"/>
      <c r="F23" s="214"/>
      <c r="G23" s="214"/>
    </row>
    <row r="24" spans="1:7" ht="18">
      <c r="A24" s="209"/>
      <c r="B24" s="213"/>
      <c r="C24" s="209"/>
      <c r="D24" s="213"/>
      <c r="E24" s="214"/>
      <c r="F24" s="214"/>
      <c r="G24" s="214"/>
    </row>
    <row r="25" spans="1:7" ht="18">
      <c r="A25" s="209"/>
      <c r="B25" s="213"/>
      <c r="C25" s="209"/>
      <c r="D25" s="213"/>
      <c r="E25" s="214"/>
      <c r="F25" s="214"/>
      <c r="G25" s="214"/>
    </row>
    <row r="26" spans="1:7" ht="18">
      <c r="A26" s="209"/>
      <c r="B26" s="213"/>
      <c r="C26" s="209"/>
      <c r="D26" s="213"/>
      <c r="E26" s="214"/>
      <c r="F26" s="214"/>
      <c r="G26" s="214"/>
    </row>
  </sheetData>
  <sheetProtection selectLockedCells="1" selectUnlockedCells="1"/>
  <printOptions/>
  <pageMargins left="0.7479166666666667" right="0.7479166666666667" top="0.39375" bottom="0.9840277777777777" header="0.5118055555555555" footer="0.5118055555555555"/>
  <pageSetup horizontalDpi="300" verticalDpi="300" orientation="landscape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Blad16"/>
  <dimension ref="A1:E26"/>
  <sheetViews>
    <sheetView zoomScalePageLayoutView="0" workbookViewId="0" topLeftCell="A1">
      <selection activeCell="E11" sqref="E11"/>
    </sheetView>
  </sheetViews>
  <sheetFormatPr defaultColWidth="9.140625" defaultRowHeight="12.75"/>
  <cols>
    <col min="1" max="1" width="33.7109375" style="0" customWidth="1"/>
    <col min="4" max="4" width="18.140625" style="0" customWidth="1"/>
  </cols>
  <sheetData>
    <row r="1" spans="1:4" ht="20.25">
      <c r="A1" s="193" t="str">
        <f>INDEX(wh!$B$2:wh!$N$21,$B$2,1)</f>
        <v>1500 meter</v>
      </c>
      <c r="B1" s="194"/>
      <c r="D1" s="217" t="s">
        <v>169</v>
      </c>
    </row>
    <row r="2" spans="2:5" ht="12.75">
      <c r="B2">
        <v>18</v>
      </c>
      <c r="C2">
        <v>1</v>
      </c>
      <c r="D2" s="297" t="s">
        <v>345</v>
      </c>
      <c r="E2" t="s">
        <v>112</v>
      </c>
    </row>
    <row r="3" spans="1:5" ht="18">
      <c r="A3" s="209" t="str">
        <f>'Dag 2 20 kamp'!A3</f>
        <v>Joni van Loon</v>
      </c>
      <c r="B3" s="209"/>
      <c r="C3" s="209">
        <f>'Dag 2 20 kamp'!B3</f>
        <v>9</v>
      </c>
      <c r="D3" s="300"/>
      <c r="E3" s="300"/>
    </row>
    <row r="4" spans="1:5" ht="18">
      <c r="A4" s="209" t="str">
        <f>'Dag 2 20 kamp'!A4</f>
        <v>Siddhi Imming</v>
      </c>
      <c r="B4" s="209"/>
      <c r="C4" s="209">
        <f>'Dag 2 20 kamp'!B4</f>
        <v>8</v>
      </c>
      <c r="D4" s="300">
        <v>7</v>
      </c>
      <c r="E4" s="300">
        <v>44.35</v>
      </c>
    </row>
    <row r="5" spans="1:5" ht="18">
      <c r="A5" s="209" t="str">
        <f>'Dag 2 20 kamp'!A5</f>
        <v>Cedric Bouele</v>
      </c>
      <c r="B5" s="209"/>
      <c r="C5" s="209">
        <f>'Dag 2 20 kamp'!B5</f>
        <v>7</v>
      </c>
      <c r="D5" s="300">
        <v>5</v>
      </c>
      <c r="E5" s="300">
        <v>38.93</v>
      </c>
    </row>
    <row r="6" spans="1:5" ht="18">
      <c r="A6" s="209" t="str">
        <f>'Dag 2 20 kamp'!A6</f>
        <v>Wim Threels </v>
      </c>
      <c r="B6" s="209"/>
      <c r="C6" s="209">
        <f>'Dag 2 20 kamp'!B6</f>
        <v>6</v>
      </c>
      <c r="D6" s="300">
        <v>6</v>
      </c>
      <c r="E6" s="300">
        <v>11.1</v>
      </c>
    </row>
    <row r="7" spans="1:5" ht="18">
      <c r="A7" s="209" t="str">
        <f>'Dag 2 20 kamp'!A7</f>
        <v>Thomas Collinet</v>
      </c>
      <c r="B7" s="209"/>
      <c r="C7" s="209">
        <f>'Dag 2 20 kamp'!B7</f>
        <v>5</v>
      </c>
      <c r="D7" s="300">
        <v>5</v>
      </c>
      <c r="E7" s="300">
        <v>10.37</v>
      </c>
    </row>
    <row r="8" spans="1:5" ht="18">
      <c r="A8" s="209" t="str">
        <f>'Dag 2 20 kamp'!A8</f>
        <v>Reinhardt Engert</v>
      </c>
      <c r="B8" s="209"/>
      <c r="C8" s="209">
        <f>'Dag 2 20 kamp'!B8</f>
        <v>4</v>
      </c>
      <c r="D8" s="300">
        <v>6</v>
      </c>
      <c r="E8" s="300">
        <v>33.75</v>
      </c>
    </row>
    <row r="9" spans="1:5" ht="18">
      <c r="A9" s="209" t="str">
        <f>'Dag 2 20 kamp'!A9</f>
        <v>Herman van der Velden</v>
      </c>
      <c r="B9" s="209"/>
      <c r="C9" s="209">
        <f>'Dag 2 20 kamp'!B9</f>
        <v>3</v>
      </c>
      <c r="D9" s="300"/>
      <c r="E9" s="300"/>
    </row>
    <row r="10" spans="1:5" ht="18">
      <c r="A10" s="209" t="str">
        <f>'Dag 2 20 kamp'!A10</f>
        <v>Sijmen Liefting</v>
      </c>
      <c r="B10" s="209"/>
      <c r="C10" s="209">
        <f>'Dag 2 20 kamp'!B10</f>
        <v>2</v>
      </c>
      <c r="D10" s="300">
        <v>7</v>
      </c>
      <c r="E10" s="300">
        <v>11.92</v>
      </c>
    </row>
    <row r="11" spans="1:5" ht="18">
      <c r="A11" s="209" t="str">
        <f>'Dag 2 20 kamp'!A23</f>
        <v>Bonnie Liefting </v>
      </c>
      <c r="B11" s="209"/>
      <c r="C11" s="209">
        <f>'Dag 2 20 kamp'!B23</f>
        <v>1</v>
      </c>
      <c r="D11" s="300">
        <v>7</v>
      </c>
      <c r="E11" s="300">
        <v>21.56</v>
      </c>
    </row>
    <row r="12" spans="1:5" ht="20.25">
      <c r="A12" s="209"/>
      <c r="B12" s="209"/>
      <c r="C12" s="209"/>
      <c r="D12" s="181"/>
      <c r="E12" s="214"/>
    </row>
    <row r="13" spans="1:5" ht="20.25">
      <c r="A13" s="209"/>
      <c r="B13" s="209"/>
      <c r="C13" s="209"/>
      <c r="D13" s="181"/>
      <c r="E13" s="214"/>
    </row>
    <row r="14" spans="1:5" ht="20.25">
      <c r="A14" s="209"/>
      <c r="B14" s="209"/>
      <c r="C14" s="209"/>
      <c r="D14" s="181"/>
      <c r="E14" s="214"/>
    </row>
    <row r="15" spans="1:5" ht="20.25">
      <c r="A15" s="209"/>
      <c r="B15" s="209"/>
      <c r="C15" s="209"/>
      <c r="D15" s="181"/>
      <c r="E15" s="214"/>
    </row>
    <row r="16" spans="1:5" ht="20.25">
      <c r="A16" s="209"/>
      <c r="B16" s="209"/>
      <c r="C16" s="209"/>
      <c r="D16" s="181"/>
      <c r="E16" s="214"/>
    </row>
    <row r="17" spans="1:5" ht="20.25">
      <c r="A17" s="209"/>
      <c r="B17" s="209"/>
      <c r="C17" s="209"/>
      <c r="D17" s="181"/>
      <c r="E17" s="214"/>
    </row>
    <row r="18" spans="1:5" ht="20.25">
      <c r="A18" s="215"/>
      <c r="B18" s="215"/>
      <c r="C18" s="215"/>
      <c r="D18" s="181"/>
      <c r="E18" s="214"/>
    </row>
    <row r="19" spans="1:5" ht="20.25">
      <c r="A19" s="215"/>
      <c r="B19" s="215"/>
      <c r="C19" s="215"/>
      <c r="D19" s="181"/>
      <c r="E19" s="214"/>
    </row>
    <row r="20" spans="1:5" ht="20.25">
      <c r="A20" s="209"/>
      <c r="B20" s="212"/>
      <c r="C20" s="209"/>
      <c r="D20" s="181"/>
      <c r="E20" s="214"/>
    </row>
    <row r="21" spans="1:5" ht="20.25">
      <c r="A21" s="209"/>
      <c r="B21" s="213"/>
      <c r="C21" s="209"/>
      <c r="D21" s="181"/>
      <c r="E21" s="214"/>
    </row>
    <row r="22" spans="1:5" ht="20.25">
      <c r="A22" s="209"/>
      <c r="B22" s="213"/>
      <c r="C22" s="209"/>
      <c r="D22" s="181"/>
      <c r="E22" s="214"/>
    </row>
    <row r="23" spans="1:5" ht="20.25">
      <c r="A23" s="209"/>
      <c r="B23" s="213"/>
      <c r="C23" s="209"/>
      <c r="D23" s="181"/>
      <c r="E23" s="214"/>
    </row>
    <row r="24" spans="1:5" ht="20.25">
      <c r="A24" s="209"/>
      <c r="B24" s="213"/>
      <c r="C24" s="209"/>
      <c r="D24" s="181"/>
      <c r="E24" s="214"/>
    </row>
    <row r="25" spans="1:5" ht="20.25">
      <c r="A25" s="209"/>
      <c r="B25" s="213"/>
      <c r="C25" s="209"/>
      <c r="D25" s="181"/>
      <c r="E25" s="214"/>
    </row>
    <row r="26" spans="1:5" ht="20.25">
      <c r="A26" s="209"/>
      <c r="B26" s="213"/>
      <c r="C26" s="209"/>
      <c r="D26" s="181"/>
      <c r="E26" s="214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scale="115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4"/>
  <dimension ref="A1:G26"/>
  <sheetViews>
    <sheetView zoomScalePageLayoutView="0" workbookViewId="0" topLeftCell="A1">
      <selection activeCell="J20" sqref="J20"/>
    </sheetView>
  </sheetViews>
  <sheetFormatPr defaultColWidth="9.140625" defaultRowHeight="12.75"/>
  <cols>
    <col min="1" max="1" width="33.00390625" style="0" customWidth="1"/>
    <col min="2" max="2" width="13.00390625" style="0" customWidth="1"/>
    <col min="3" max="3" width="12.140625" style="0" customWidth="1"/>
    <col min="4" max="6" width="13.57421875" style="0" customWidth="1"/>
    <col min="7" max="7" width="17.28125" style="0" customWidth="1"/>
  </cols>
  <sheetData>
    <row r="1" spans="1:7" ht="18">
      <c r="A1" s="193" t="str">
        <f>INDEX(wh!$B$2:wh!$N$21,$B$2,1)</f>
        <v>hinkstapspringen</v>
      </c>
      <c r="B1" s="194"/>
      <c r="D1" s="210" t="s">
        <v>201</v>
      </c>
      <c r="E1" s="210" t="s">
        <v>202</v>
      </c>
      <c r="F1" s="210" t="s">
        <v>203</v>
      </c>
      <c r="G1" s="211" t="s">
        <v>204</v>
      </c>
    </row>
    <row r="2" spans="2:3" ht="12.75">
      <c r="B2">
        <v>19</v>
      </c>
      <c r="C2">
        <v>1</v>
      </c>
    </row>
    <row r="3" spans="1:7" ht="18">
      <c r="A3" s="209" t="str">
        <f>'Dag 1 20 kamp'!A3</f>
        <v>Joni van Loon</v>
      </c>
      <c r="B3" s="213">
        <f>'Dag 1 20 kamp'!B3</f>
        <v>9</v>
      </c>
      <c r="C3" s="209"/>
      <c r="D3" s="213"/>
      <c r="E3" s="214"/>
      <c r="F3" s="214"/>
      <c r="G3" s="286"/>
    </row>
    <row r="4" spans="1:7" ht="18">
      <c r="A4" s="209" t="str">
        <f>'Dag 1 20 kamp'!A4</f>
        <v>Siddhi Imming</v>
      </c>
      <c r="B4" s="213">
        <f>'Dag 1 20 kamp'!B4</f>
        <v>8</v>
      </c>
      <c r="C4" s="209" t="str">
        <f>IF('Dag 2 20 kamp'!B18=0," ",'Dag 2 20 kamp'!B18)</f>
        <v> </v>
      </c>
      <c r="D4" s="213"/>
      <c r="E4" s="214"/>
      <c r="F4" s="214"/>
      <c r="G4" s="286">
        <v>7.68</v>
      </c>
    </row>
    <row r="5" spans="1:7" ht="18">
      <c r="A5" s="209" t="str">
        <f>'Dag 1 20 kamp'!A5</f>
        <v>Cedric Bouele</v>
      </c>
      <c r="B5" s="213">
        <f>'Dag 1 20 kamp'!B5</f>
        <v>7</v>
      </c>
      <c r="C5" s="209"/>
      <c r="D5" s="213"/>
      <c r="E5" s="214"/>
      <c r="F5" s="214"/>
      <c r="G5" s="286">
        <v>10.27</v>
      </c>
    </row>
    <row r="6" spans="1:7" ht="18" customHeight="1">
      <c r="A6" s="209" t="str">
        <f>'Dag 1 20 kamp'!A6</f>
        <v>Wim Threels </v>
      </c>
      <c r="B6" s="213">
        <f>'Dag 1 20 kamp'!B6</f>
        <v>6</v>
      </c>
      <c r="C6" s="209"/>
      <c r="D6" s="213"/>
      <c r="E6" s="214"/>
      <c r="F6" s="214"/>
      <c r="G6" s="286">
        <v>8.43</v>
      </c>
    </row>
    <row r="7" spans="1:7" ht="18">
      <c r="A7" s="209" t="str">
        <f>'Dag 1 20 kamp'!A7</f>
        <v>Thomas Collinet</v>
      </c>
      <c r="B7" s="213">
        <f>'Dag 1 20 kamp'!B7</f>
        <v>5</v>
      </c>
      <c r="C7" s="209"/>
      <c r="D7" s="213"/>
      <c r="E7" s="214"/>
      <c r="F7" s="214"/>
      <c r="G7" s="286">
        <v>9.94</v>
      </c>
    </row>
    <row r="8" spans="1:7" ht="18">
      <c r="A8" s="209" t="str">
        <f>'Dag 1 20 kamp'!A8</f>
        <v>Reinhardt Engert</v>
      </c>
      <c r="B8" s="213">
        <f>'Dag 1 20 kamp'!B8</f>
        <v>4</v>
      </c>
      <c r="C8" s="209"/>
      <c r="D8" s="213"/>
      <c r="E8" s="214"/>
      <c r="F8" s="214"/>
      <c r="G8" s="286">
        <v>6.48</v>
      </c>
    </row>
    <row r="9" spans="1:7" ht="18">
      <c r="A9" s="209" t="str">
        <f>'Dag 1 20 kamp'!A9</f>
        <v>Herman van der Velden</v>
      </c>
      <c r="B9" s="213">
        <f>'Dag 1 20 kamp'!B9</f>
        <v>3</v>
      </c>
      <c r="C9" s="209"/>
      <c r="D9" s="213"/>
      <c r="E9" s="214"/>
      <c r="F9" s="214"/>
      <c r="G9" s="286"/>
    </row>
    <row r="10" spans="1:7" ht="18">
      <c r="A10" s="209" t="str">
        <f>'Dag 1 20 kamp'!A10</f>
        <v>Sijmen Liefting</v>
      </c>
      <c r="B10" s="213">
        <f>'Dag 1 20 kamp'!B10</f>
        <v>2</v>
      </c>
      <c r="C10" s="209"/>
      <c r="D10" s="213"/>
      <c r="E10" s="214"/>
      <c r="F10" s="214"/>
      <c r="G10" s="286">
        <v>8.4</v>
      </c>
    </row>
    <row r="11" spans="1:7" ht="18">
      <c r="A11" s="209"/>
      <c r="B11" s="213" t="str">
        <f>IF('Dag 2 20 kamp'!A8=0," ",INDEX(wh!$C$2:$P$21,$B$2,'Dag 2 20 kamp'!$AN8))</f>
        <v> </v>
      </c>
      <c r="C11" s="209"/>
      <c r="D11" s="213"/>
      <c r="E11" s="214"/>
      <c r="F11" s="214"/>
      <c r="G11" s="214"/>
    </row>
    <row r="12" spans="1:7" ht="18">
      <c r="A12" s="209"/>
      <c r="B12" s="213" t="str">
        <f>IF('Dag 2 20 kamp'!A7=0," ",INDEX(wh!$C$2:$P$21,$B$2,'Dag 2 20 kamp'!$AN7))</f>
        <v> </v>
      </c>
      <c r="C12" s="209"/>
      <c r="D12" s="213"/>
      <c r="E12" s="214"/>
      <c r="F12" s="214"/>
      <c r="G12" s="214"/>
    </row>
    <row r="13" spans="1:7" ht="18">
      <c r="A13" s="209"/>
      <c r="B13" s="213" t="str">
        <f>IF('Dag 2 20 kamp'!A6=0," ",INDEX(wh!$C$2:$P$21,$B$2,'Dag 2 20 kamp'!$AN6))</f>
        <v> </v>
      </c>
      <c r="C13" s="209"/>
      <c r="D13" s="213"/>
      <c r="E13" s="214"/>
      <c r="F13" s="214"/>
      <c r="G13" s="214"/>
    </row>
    <row r="14" spans="1:7" ht="18">
      <c r="A14" s="209"/>
      <c r="B14" s="213" t="str">
        <f>IF('Dag 2 20 kamp'!A5=0," ",INDEX(wh!$C$2:$P$21,$B$2,'Dag 2 20 kamp'!$AN5))</f>
        <v> </v>
      </c>
      <c r="C14" s="209"/>
      <c r="D14" s="213"/>
      <c r="E14" s="214"/>
      <c r="F14" s="214"/>
      <c r="G14" s="214"/>
    </row>
    <row r="15" spans="1:7" ht="18">
      <c r="A15" s="209"/>
      <c r="B15" s="213" t="str">
        <f>IF('Dag 2 20 kamp'!A4=0," ",INDEX(wh!$C$2:$P$21,$B$2,'Dag 2 20 kamp'!$AN4))</f>
        <v> </v>
      </c>
      <c r="C15" s="209"/>
      <c r="D15" s="213"/>
      <c r="E15" s="214"/>
      <c r="F15" s="214"/>
      <c r="G15" s="214"/>
    </row>
    <row r="16" spans="1:7" ht="18">
      <c r="A16" s="209"/>
      <c r="B16" s="213" t="str">
        <f>IF('Dag 2 20 kamp'!A3=0," ",INDEX(wh!$C$2:$P$21,$B$2,'Dag 2 20 kamp'!$AN3))</f>
        <v> </v>
      </c>
      <c r="C16" s="209"/>
      <c r="D16" s="213"/>
      <c r="E16" s="214"/>
      <c r="F16" s="214"/>
      <c r="G16" s="214"/>
    </row>
    <row r="17" spans="1:7" ht="18">
      <c r="A17" s="209"/>
      <c r="B17" s="212" t="str">
        <f>IF('Dag 2 20 kamp'!A36=0," ",INDEX(wh!$C$2:$P$21,$B$2,'Dag 2 20 kamp'!$AN36))</f>
        <v> </v>
      </c>
      <c r="C17" s="209"/>
      <c r="D17" s="213"/>
      <c r="E17" s="214"/>
      <c r="F17" s="214"/>
      <c r="G17" s="214"/>
    </row>
    <row r="18" spans="1:7" ht="18">
      <c r="A18" s="209" t="str">
        <f>'Dag 1 20 kamp'!A23</f>
        <v>Bonnie Liefting </v>
      </c>
      <c r="B18" s="213">
        <f>'Dag 1 20 kamp'!B23</f>
        <v>1</v>
      </c>
      <c r="C18" s="209"/>
      <c r="D18" s="213"/>
      <c r="E18" s="214"/>
      <c r="F18" s="214"/>
      <c r="G18" s="286">
        <v>7.48</v>
      </c>
    </row>
    <row r="19" spans="1:7" ht="18">
      <c r="A19" s="209"/>
      <c r="B19" s="213"/>
      <c r="C19" s="209"/>
      <c r="D19" s="213"/>
      <c r="E19" s="214"/>
      <c r="F19" s="214"/>
      <c r="G19" s="214"/>
    </row>
    <row r="20" spans="1:7" ht="18">
      <c r="A20" s="209"/>
      <c r="B20" s="212"/>
      <c r="C20" s="209"/>
      <c r="D20" s="213"/>
      <c r="E20" s="214"/>
      <c r="F20" s="214"/>
      <c r="G20" s="214"/>
    </row>
    <row r="21" spans="1:7" ht="18">
      <c r="A21" s="209"/>
      <c r="B21" s="212"/>
      <c r="C21" s="209"/>
      <c r="D21" s="213"/>
      <c r="E21" s="214"/>
      <c r="F21" s="214"/>
      <c r="G21" s="214"/>
    </row>
    <row r="22" spans="1:7" ht="18">
      <c r="A22" s="209"/>
      <c r="B22" s="213"/>
      <c r="C22" s="209"/>
      <c r="D22" s="213"/>
      <c r="E22" s="214"/>
      <c r="F22" s="214"/>
      <c r="G22" s="214"/>
    </row>
    <row r="23" spans="1:7" ht="18">
      <c r="A23" s="209"/>
      <c r="B23" s="213"/>
      <c r="C23" s="209"/>
      <c r="D23" s="213"/>
      <c r="E23" s="214"/>
      <c r="F23" s="214"/>
      <c r="G23" s="214"/>
    </row>
    <row r="24" spans="1:7" ht="18">
      <c r="A24" s="209"/>
      <c r="B24" s="213"/>
      <c r="C24" s="209"/>
      <c r="D24" s="213"/>
      <c r="E24" s="214"/>
      <c r="F24" s="214"/>
      <c r="G24" s="214"/>
    </row>
    <row r="25" spans="1:7" ht="18">
      <c r="A25" s="209"/>
      <c r="B25" s="213"/>
      <c r="C25" s="209"/>
      <c r="D25" s="213"/>
      <c r="E25" s="214"/>
      <c r="F25" s="214"/>
      <c r="G25" s="214"/>
    </row>
    <row r="26" spans="1:7" ht="18">
      <c r="A26" s="209"/>
      <c r="B26" s="213"/>
      <c r="C26" s="209"/>
      <c r="D26" s="213"/>
      <c r="E26" s="214"/>
      <c r="F26" s="214"/>
      <c r="G26" s="214"/>
    </row>
  </sheetData>
  <sheetProtection selectLockedCells="1" selectUnlockedCells="1"/>
  <printOptions/>
  <pageMargins left="0.7479166666666667" right="0.7479166666666667" top="0.39375" bottom="0.9840277777777777" header="0.5118055555555555" footer="0.5118055555555555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Blad17"/>
  <dimension ref="A1:E26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33.7109375" style="0" customWidth="1"/>
    <col min="4" max="4" width="18.140625" style="0" customWidth="1"/>
  </cols>
  <sheetData>
    <row r="1" spans="1:4" ht="20.25">
      <c r="A1" s="193" t="str">
        <f>INDEX(wh!$B$2:wh!$N$21,$B$2,1)</f>
        <v>10.000 meter</v>
      </c>
      <c r="B1" s="194"/>
      <c r="D1" s="217" t="s">
        <v>169</v>
      </c>
    </row>
    <row r="2" spans="2:5" ht="12.75">
      <c r="B2">
        <v>20</v>
      </c>
      <c r="C2">
        <v>1</v>
      </c>
      <c r="D2" s="297" t="s">
        <v>345</v>
      </c>
      <c r="E2" t="s">
        <v>112</v>
      </c>
    </row>
    <row r="3" spans="1:5" ht="18">
      <c r="A3" s="209" t="str">
        <f>'Dag 2 20 kamp'!A3</f>
        <v>Joni van Loon</v>
      </c>
      <c r="B3" s="209"/>
      <c r="C3" s="209">
        <f>'Dag 2 20 kamp'!B3</f>
        <v>9</v>
      </c>
      <c r="D3" s="300"/>
      <c r="E3" s="300"/>
    </row>
    <row r="4" spans="1:5" ht="18">
      <c r="A4" s="209" t="str">
        <f>'Dag 2 20 kamp'!A4</f>
        <v>Siddhi Imming</v>
      </c>
      <c r="B4" s="209"/>
      <c r="C4" s="209">
        <f>'Dag 2 20 kamp'!B4</f>
        <v>8</v>
      </c>
      <c r="D4" s="300">
        <v>78</v>
      </c>
      <c r="E4" s="300">
        <v>57.75</v>
      </c>
    </row>
    <row r="5" spans="1:5" ht="18">
      <c r="A5" s="209" t="str">
        <f>'Dag 2 20 kamp'!A5</f>
        <v>Cedric Bouele</v>
      </c>
      <c r="B5" s="209"/>
      <c r="C5" s="209">
        <f>'Dag 2 20 kamp'!B5</f>
        <v>7</v>
      </c>
      <c r="D5" s="300">
        <v>46</v>
      </c>
      <c r="E5" s="300">
        <v>16.16</v>
      </c>
    </row>
    <row r="6" spans="1:5" ht="18">
      <c r="A6" s="209" t="str">
        <f>'Dag 2 20 kamp'!A6</f>
        <v>Wim Threels </v>
      </c>
      <c r="B6" s="209"/>
      <c r="C6" s="209">
        <f>'Dag 2 20 kamp'!B6</f>
        <v>6</v>
      </c>
      <c r="D6" s="300">
        <v>49</v>
      </c>
      <c r="E6" s="300">
        <v>21.03</v>
      </c>
    </row>
    <row r="7" spans="1:5" ht="18">
      <c r="A7" s="209" t="str">
        <f>'Dag 2 20 kamp'!A7</f>
        <v>Thomas Collinet</v>
      </c>
      <c r="B7" s="209"/>
      <c r="C7" s="209">
        <f>'Dag 2 20 kamp'!B7</f>
        <v>5</v>
      </c>
      <c r="D7" s="300">
        <v>42</v>
      </c>
      <c r="E7" s="300">
        <v>28.75</v>
      </c>
    </row>
    <row r="8" spans="1:5" ht="18">
      <c r="A8" s="209" t="str">
        <f>'Dag 2 20 kamp'!A8</f>
        <v>Reinhardt Engert</v>
      </c>
      <c r="B8" s="209"/>
      <c r="C8" s="209">
        <f>'Dag 2 20 kamp'!B8</f>
        <v>4</v>
      </c>
      <c r="D8" s="300">
        <v>49</v>
      </c>
      <c r="E8" s="300">
        <v>9.37</v>
      </c>
    </row>
    <row r="9" spans="1:5" ht="18">
      <c r="A9" s="209" t="str">
        <f>'Dag 2 20 kamp'!A9</f>
        <v>Herman van der Velden</v>
      </c>
      <c r="B9" s="209"/>
      <c r="C9" s="209">
        <f>'Dag 2 20 kamp'!B9</f>
        <v>3</v>
      </c>
      <c r="D9" s="300"/>
      <c r="E9" s="300"/>
    </row>
    <row r="10" spans="1:5" ht="18">
      <c r="A10" s="209" t="str">
        <f>'Dag 2 20 kamp'!A10</f>
        <v>Sijmen Liefting</v>
      </c>
      <c r="B10" s="209"/>
      <c r="C10" s="209">
        <f>'Dag 2 20 kamp'!B10</f>
        <v>2</v>
      </c>
      <c r="D10" s="286"/>
      <c r="E10" s="300"/>
    </row>
    <row r="11" spans="1:5" ht="18">
      <c r="A11" s="209" t="str">
        <f>'Dag 2 20 kamp'!A23</f>
        <v>Bonnie Liefting </v>
      </c>
      <c r="B11" s="209"/>
      <c r="C11" s="209">
        <f>'Dag 2 20 kamp'!B23</f>
        <v>1</v>
      </c>
      <c r="D11" s="300">
        <v>68</v>
      </c>
      <c r="E11" s="300">
        <v>14.62</v>
      </c>
    </row>
    <row r="12" spans="1:5" ht="20.25">
      <c r="A12" s="209"/>
      <c r="B12" s="209"/>
      <c r="C12" s="209"/>
      <c r="D12" s="181"/>
      <c r="E12" s="214"/>
    </row>
    <row r="13" spans="1:5" ht="20.25">
      <c r="A13" s="209"/>
      <c r="B13" s="209"/>
      <c r="C13" s="209"/>
      <c r="D13" s="181"/>
      <c r="E13" s="214"/>
    </row>
    <row r="14" spans="1:5" ht="20.25">
      <c r="A14" s="209"/>
      <c r="B14" s="209"/>
      <c r="C14" s="209"/>
      <c r="D14" s="181"/>
      <c r="E14" s="214"/>
    </row>
    <row r="15" spans="1:5" ht="20.25">
      <c r="A15" s="209"/>
      <c r="B15" s="209"/>
      <c r="C15" s="209"/>
      <c r="D15" s="181"/>
      <c r="E15" s="214"/>
    </row>
    <row r="16" spans="1:5" ht="20.25">
      <c r="A16" s="209"/>
      <c r="B16" s="209"/>
      <c r="C16" s="209"/>
      <c r="D16" s="181"/>
      <c r="E16" s="214"/>
    </row>
    <row r="17" spans="1:5" ht="20.25">
      <c r="A17" s="209"/>
      <c r="B17" s="209"/>
      <c r="C17" s="209"/>
      <c r="D17" s="181"/>
      <c r="E17" s="214"/>
    </row>
    <row r="18" spans="1:5" ht="20.25">
      <c r="A18" s="215"/>
      <c r="B18" s="215"/>
      <c r="C18" s="215"/>
      <c r="D18" s="181"/>
      <c r="E18" s="214"/>
    </row>
    <row r="19" spans="1:5" ht="20.25">
      <c r="A19" s="215"/>
      <c r="B19" s="215"/>
      <c r="C19" s="215"/>
      <c r="D19" s="181"/>
      <c r="E19" s="214"/>
    </row>
    <row r="20" spans="1:5" ht="20.25">
      <c r="A20" s="209"/>
      <c r="B20" s="212"/>
      <c r="C20" s="209"/>
      <c r="D20" s="181"/>
      <c r="E20" s="214"/>
    </row>
    <row r="21" spans="1:5" ht="20.25">
      <c r="A21" s="209"/>
      <c r="B21" s="213"/>
      <c r="C21" s="209"/>
      <c r="D21" s="181"/>
      <c r="E21" s="214"/>
    </row>
    <row r="22" spans="1:5" ht="20.25">
      <c r="A22" s="209"/>
      <c r="B22" s="213"/>
      <c r="C22" s="209"/>
      <c r="D22" s="181"/>
      <c r="E22" s="214"/>
    </row>
    <row r="23" spans="1:5" ht="20.25">
      <c r="A23" s="209"/>
      <c r="B23" s="213"/>
      <c r="C23" s="209"/>
      <c r="D23" s="181"/>
      <c r="E23" s="214"/>
    </row>
    <row r="24" spans="1:5" ht="20.25">
      <c r="A24" s="209"/>
      <c r="B24" s="213"/>
      <c r="C24" s="209"/>
      <c r="D24" s="181"/>
      <c r="E24" s="214"/>
    </row>
    <row r="25" spans="1:5" ht="20.25">
      <c r="A25" s="209"/>
      <c r="B25" s="213"/>
      <c r="C25" s="209"/>
      <c r="D25" s="181"/>
      <c r="E25" s="214"/>
    </row>
    <row r="26" spans="1:5" ht="20.25">
      <c r="A26" s="209"/>
      <c r="B26" s="213"/>
      <c r="C26" s="209"/>
      <c r="D26" s="181"/>
      <c r="E26" s="214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scale="115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Blad1"/>
  <dimension ref="A1:Z49"/>
  <sheetViews>
    <sheetView zoomScalePageLayoutView="0" workbookViewId="0" topLeftCell="A1">
      <pane xSplit="2" topLeftCell="K1" activePane="topRight" state="frozen"/>
      <selection pane="topLeft" activeCell="A1" sqref="A1"/>
      <selection pane="topRight" activeCell="W52" sqref="W52:W53"/>
    </sheetView>
  </sheetViews>
  <sheetFormatPr defaultColWidth="9.140625" defaultRowHeight="12.75"/>
  <cols>
    <col min="2" max="2" width="12.7109375" style="0" customWidth="1"/>
    <col min="15" max="15" width="12.140625" style="0" bestFit="1" customWidth="1"/>
  </cols>
  <sheetData>
    <row r="1" ht="12.75">
      <c r="B1" s="3" t="s">
        <v>205</v>
      </c>
    </row>
    <row r="2" spans="3:23" ht="12.75">
      <c r="C2" t="s">
        <v>113</v>
      </c>
      <c r="D2" t="s">
        <v>114</v>
      </c>
      <c r="E2" t="s">
        <v>115</v>
      </c>
      <c r="F2" t="s">
        <v>116</v>
      </c>
      <c r="G2" t="s">
        <v>117</v>
      </c>
      <c r="H2" t="s">
        <v>118</v>
      </c>
      <c r="I2" t="s">
        <v>119</v>
      </c>
      <c r="J2" t="s">
        <v>120</v>
      </c>
      <c r="K2" t="s">
        <v>121</v>
      </c>
      <c r="L2" t="s">
        <v>122</v>
      </c>
      <c r="N2" t="s">
        <v>206</v>
      </c>
      <c r="O2" t="s">
        <v>207</v>
      </c>
      <c r="P2" t="s">
        <v>208</v>
      </c>
      <c r="Q2" t="s">
        <v>209</v>
      </c>
      <c r="R2" t="s">
        <v>210</v>
      </c>
      <c r="S2" t="s">
        <v>211</v>
      </c>
      <c r="T2" t="s">
        <v>212</v>
      </c>
      <c r="U2" t="s">
        <v>213</v>
      </c>
      <c r="V2" t="s">
        <v>214</v>
      </c>
      <c r="W2">
        <v>10000</v>
      </c>
    </row>
    <row r="3" spans="1:23" ht="12.75">
      <c r="A3">
        <v>1</v>
      </c>
      <c r="B3" s="3" t="s">
        <v>215</v>
      </c>
      <c r="C3">
        <v>1</v>
      </c>
      <c r="D3">
        <v>1</v>
      </c>
      <c r="E3">
        <v>1</v>
      </c>
      <c r="F3">
        <v>1</v>
      </c>
      <c r="G3">
        <v>1</v>
      </c>
      <c r="H3">
        <v>1</v>
      </c>
      <c r="I3">
        <v>1</v>
      </c>
      <c r="J3">
        <v>1</v>
      </c>
      <c r="K3">
        <v>1</v>
      </c>
      <c r="L3">
        <v>1</v>
      </c>
      <c r="N3">
        <v>1</v>
      </c>
      <c r="O3">
        <v>1</v>
      </c>
      <c r="P3">
        <v>1</v>
      </c>
      <c r="Q3">
        <v>1</v>
      </c>
      <c r="R3">
        <v>1</v>
      </c>
      <c r="S3">
        <v>1</v>
      </c>
      <c r="T3">
        <v>1</v>
      </c>
      <c r="U3">
        <v>1</v>
      </c>
      <c r="V3">
        <v>1</v>
      </c>
      <c r="W3">
        <v>1</v>
      </c>
    </row>
    <row r="4" spans="1:23" ht="12.75">
      <c r="A4">
        <v>2</v>
      </c>
      <c r="B4" t="s">
        <v>216</v>
      </c>
      <c r="C4">
        <v>0.9869</v>
      </c>
      <c r="D4">
        <v>1.0317</v>
      </c>
      <c r="E4">
        <v>0.9733</v>
      </c>
      <c r="F4">
        <v>1.0372</v>
      </c>
      <c r="G4">
        <v>0.9963</v>
      </c>
      <c r="H4">
        <v>0.9718</v>
      </c>
      <c r="I4">
        <v>1.026</v>
      </c>
      <c r="J4">
        <v>0.9654</v>
      </c>
      <c r="K4">
        <v>1.03</v>
      </c>
      <c r="L4">
        <v>0.9717</v>
      </c>
      <c r="M4" s="218"/>
      <c r="N4">
        <v>0.9901</v>
      </c>
      <c r="O4">
        <v>1.0143</v>
      </c>
      <c r="P4">
        <v>0.9837</v>
      </c>
      <c r="Q4">
        <v>1.0168</v>
      </c>
      <c r="R4">
        <v>0.9912</v>
      </c>
      <c r="S4">
        <v>0.965</v>
      </c>
      <c r="T4">
        <v>1.0126</v>
      </c>
      <c r="U4">
        <v>0.9913</v>
      </c>
      <c r="V4">
        <v>1.0029</v>
      </c>
      <c r="W4">
        <v>1</v>
      </c>
    </row>
    <row r="5" spans="1:23" ht="12.75">
      <c r="A5">
        <v>3</v>
      </c>
      <c r="B5" t="s">
        <v>217</v>
      </c>
      <c r="C5">
        <v>0.9578</v>
      </c>
      <c r="D5">
        <v>1.0899</v>
      </c>
      <c r="E5">
        <v>0.9356</v>
      </c>
      <c r="F5">
        <v>1.1137</v>
      </c>
      <c r="G5">
        <v>0.9624</v>
      </c>
      <c r="H5">
        <v>0.9389</v>
      </c>
      <c r="I5">
        <v>1.0486</v>
      </c>
      <c r="J5">
        <v>0.9354</v>
      </c>
      <c r="K5">
        <v>1.1252</v>
      </c>
      <c r="L5">
        <v>0.9291</v>
      </c>
      <c r="M5" s="218"/>
      <c r="N5">
        <v>0.9526</v>
      </c>
      <c r="O5">
        <v>1.1014</v>
      </c>
      <c r="P5">
        <v>0.9536</v>
      </c>
      <c r="Q5">
        <v>1.0773</v>
      </c>
      <c r="R5">
        <v>0.9574</v>
      </c>
      <c r="S5">
        <v>0.9224</v>
      </c>
      <c r="T5">
        <v>1.0862</v>
      </c>
      <c r="U5">
        <v>0.9519</v>
      </c>
      <c r="V5">
        <v>1.0781</v>
      </c>
      <c r="W5">
        <v>0.9679</v>
      </c>
    </row>
    <row r="6" spans="1:23" ht="12.75">
      <c r="A6">
        <v>4</v>
      </c>
      <c r="B6" t="s">
        <v>218</v>
      </c>
      <c r="C6">
        <v>0.9287</v>
      </c>
      <c r="D6">
        <v>1.1551</v>
      </c>
      <c r="E6">
        <v>0.8977</v>
      </c>
      <c r="F6">
        <v>1.2023</v>
      </c>
      <c r="G6">
        <v>0.9281</v>
      </c>
      <c r="H6">
        <v>0.9056</v>
      </c>
      <c r="I6">
        <v>1.1022</v>
      </c>
      <c r="J6">
        <v>0.9054</v>
      </c>
      <c r="K6">
        <v>1.2397</v>
      </c>
      <c r="L6">
        <v>0.8861</v>
      </c>
      <c r="M6" s="218"/>
      <c r="N6">
        <v>0.9151</v>
      </c>
      <c r="O6">
        <v>1.2049</v>
      </c>
      <c r="P6">
        <v>0.9235</v>
      </c>
      <c r="Q6">
        <v>1.1481</v>
      </c>
      <c r="R6">
        <v>0.9232</v>
      </c>
      <c r="S6">
        <v>0.8794</v>
      </c>
      <c r="T6">
        <v>1.1716</v>
      </c>
      <c r="U6">
        <v>0.9125</v>
      </c>
      <c r="V6">
        <v>1.1588</v>
      </c>
      <c r="W6">
        <v>0.9333</v>
      </c>
    </row>
    <row r="7" spans="1:23" ht="12.75">
      <c r="A7">
        <v>5</v>
      </c>
      <c r="B7" t="s">
        <v>219</v>
      </c>
      <c r="C7">
        <v>0.8996</v>
      </c>
      <c r="D7">
        <v>1.2286</v>
      </c>
      <c r="E7">
        <v>0.8652</v>
      </c>
      <c r="F7">
        <v>1.1721</v>
      </c>
      <c r="G7">
        <v>0.8931</v>
      </c>
      <c r="H7">
        <v>0.8716</v>
      </c>
      <c r="I7">
        <v>1.1617</v>
      </c>
      <c r="J7">
        <v>0.8754</v>
      </c>
      <c r="K7">
        <v>1.1864</v>
      </c>
      <c r="L7">
        <v>0.8424</v>
      </c>
      <c r="M7" s="218"/>
      <c r="N7">
        <v>0.8859</v>
      </c>
      <c r="O7">
        <v>1.0218</v>
      </c>
      <c r="P7">
        <v>0.8934</v>
      </c>
      <c r="Q7">
        <v>1.2272</v>
      </c>
      <c r="R7">
        <v>0.8883</v>
      </c>
      <c r="S7">
        <v>0.8464</v>
      </c>
      <c r="T7">
        <v>1.2278</v>
      </c>
      <c r="U7">
        <v>0.8731</v>
      </c>
      <c r="V7">
        <v>1.2457</v>
      </c>
      <c r="W7">
        <v>0.898</v>
      </c>
    </row>
    <row r="8" spans="1:23" ht="12.75">
      <c r="A8">
        <v>6</v>
      </c>
      <c r="B8" t="s">
        <v>220</v>
      </c>
      <c r="C8">
        <v>0.8705</v>
      </c>
      <c r="D8">
        <v>1.3121</v>
      </c>
      <c r="E8">
        <v>0.8271</v>
      </c>
      <c r="F8">
        <v>1.2706</v>
      </c>
      <c r="G8">
        <v>0.857</v>
      </c>
      <c r="H8">
        <v>0.8365</v>
      </c>
      <c r="I8">
        <v>1.228</v>
      </c>
      <c r="J8">
        <v>0.8454</v>
      </c>
      <c r="K8">
        <v>1.3145</v>
      </c>
      <c r="L8">
        <v>0.7976</v>
      </c>
      <c r="M8" s="218"/>
      <c r="N8">
        <v>0.8259</v>
      </c>
      <c r="O8">
        <v>1.1103</v>
      </c>
      <c r="P8">
        <v>0.8633</v>
      </c>
      <c r="Q8">
        <v>1.3182</v>
      </c>
      <c r="R8">
        <v>0.8523</v>
      </c>
      <c r="S8">
        <v>0.801</v>
      </c>
      <c r="T8">
        <v>1.338</v>
      </c>
      <c r="U8">
        <v>0.8337</v>
      </c>
      <c r="V8">
        <v>1.339</v>
      </c>
      <c r="W8">
        <v>0.8616</v>
      </c>
    </row>
    <row r="9" spans="1:23" ht="12.75">
      <c r="A9">
        <v>7</v>
      </c>
      <c r="B9" t="s">
        <v>221</v>
      </c>
      <c r="C9">
        <v>0.8414</v>
      </c>
      <c r="D9">
        <v>1.4078</v>
      </c>
      <c r="E9">
        <v>0.8035</v>
      </c>
      <c r="F9">
        <v>1.2482</v>
      </c>
      <c r="G9">
        <v>0.8193</v>
      </c>
      <c r="H9">
        <v>0.7998</v>
      </c>
      <c r="I9">
        <v>1.3025</v>
      </c>
      <c r="J9">
        <v>0.8154</v>
      </c>
      <c r="K9">
        <v>1.3082</v>
      </c>
      <c r="L9">
        <v>0.7664</v>
      </c>
      <c r="M9" s="218"/>
      <c r="N9">
        <v>0.8197</v>
      </c>
      <c r="O9">
        <v>1.0628</v>
      </c>
      <c r="P9">
        <v>0.8332</v>
      </c>
      <c r="Q9">
        <v>1.4236</v>
      </c>
      <c r="R9">
        <v>0.8147</v>
      </c>
      <c r="S9">
        <v>0.7844</v>
      </c>
      <c r="T9">
        <v>1.414</v>
      </c>
      <c r="U9">
        <v>0.7939</v>
      </c>
      <c r="V9">
        <v>1.4393</v>
      </c>
      <c r="W9">
        <v>0.8236</v>
      </c>
    </row>
    <row r="10" spans="1:23" ht="12.75">
      <c r="A10">
        <v>8</v>
      </c>
      <c r="B10" t="s">
        <v>222</v>
      </c>
      <c r="C10">
        <v>0.8111</v>
      </c>
      <c r="D10">
        <v>1.5186</v>
      </c>
      <c r="E10">
        <v>0.7641</v>
      </c>
      <c r="F10">
        <v>1.3607</v>
      </c>
      <c r="G10">
        <v>0.7794</v>
      </c>
      <c r="H10">
        <v>0.7609</v>
      </c>
      <c r="I10">
        <v>1.3869</v>
      </c>
      <c r="J10">
        <v>0.7836</v>
      </c>
      <c r="K10">
        <v>1.4656</v>
      </c>
      <c r="L10">
        <v>0.7168</v>
      </c>
      <c r="M10" s="218"/>
      <c r="N10">
        <v>0.7569</v>
      </c>
      <c r="O10">
        <v>1.1637</v>
      </c>
      <c r="P10">
        <v>0.8007</v>
      </c>
      <c r="Q10">
        <v>1.5475</v>
      </c>
      <c r="R10">
        <v>0.7749</v>
      </c>
      <c r="S10">
        <v>0.7386</v>
      </c>
      <c r="T10">
        <v>1.562</v>
      </c>
      <c r="U10">
        <v>0.7529</v>
      </c>
      <c r="V10">
        <v>1.5471</v>
      </c>
      <c r="W10">
        <v>0.7834</v>
      </c>
    </row>
    <row r="11" spans="1:23" ht="12.75">
      <c r="A11">
        <v>9</v>
      </c>
      <c r="B11" t="s">
        <v>223</v>
      </c>
      <c r="C11">
        <v>0.7782</v>
      </c>
      <c r="D11">
        <v>1.6482</v>
      </c>
      <c r="E11">
        <v>0.7212</v>
      </c>
      <c r="F11">
        <v>1.3471</v>
      </c>
      <c r="G11">
        <v>0.7366</v>
      </c>
      <c r="H11">
        <v>0.7191</v>
      </c>
      <c r="I11">
        <v>1.4832</v>
      </c>
      <c r="J11">
        <v>0.746</v>
      </c>
      <c r="K11">
        <v>1.5124</v>
      </c>
      <c r="L11">
        <v>0.6642</v>
      </c>
      <c r="M11" s="218"/>
      <c r="N11">
        <v>0.7228</v>
      </c>
      <c r="O11">
        <v>1.2781</v>
      </c>
      <c r="P11">
        <v>0.7642</v>
      </c>
      <c r="Q11">
        <v>1.6949</v>
      </c>
      <c r="R11">
        <v>0.7322</v>
      </c>
      <c r="S11">
        <v>0.6899</v>
      </c>
      <c r="T11">
        <v>1.6801</v>
      </c>
      <c r="U11">
        <v>0.7079</v>
      </c>
      <c r="V11">
        <v>1.6631</v>
      </c>
      <c r="W11">
        <v>0.7403</v>
      </c>
    </row>
    <row r="12" spans="1:23" ht="12.75">
      <c r="A12">
        <v>10</v>
      </c>
      <c r="B12" t="s">
        <v>224</v>
      </c>
      <c r="C12">
        <v>0.7409</v>
      </c>
      <c r="D12">
        <v>1.8021</v>
      </c>
      <c r="E12">
        <v>0.6745</v>
      </c>
      <c r="F12">
        <v>1.479</v>
      </c>
      <c r="G12">
        <v>0.6901</v>
      </c>
      <c r="H12">
        <v>0.6736</v>
      </c>
      <c r="I12">
        <v>1.5943</v>
      </c>
      <c r="J12">
        <v>0.6984</v>
      </c>
      <c r="K12">
        <v>1.7268</v>
      </c>
      <c r="L12">
        <v>0.6079</v>
      </c>
      <c r="M12" s="218"/>
      <c r="N12">
        <v>0.6863</v>
      </c>
      <c r="O12">
        <v>1.4332</v>
      </c>
      <c r="P12">
        <v>0.7215</v>
      </c>
      <c r="Q12">
        <v>1.8733</v>
      </c>
      <c r="R12">
        <v>0.6858</v>
      </c>
      <c r="S12">
        <v>0.6373</v>
      </c>
      <c r="T12">
        <v>1.8932</v>
      </c>
      <c r="U12">
        <v>0.6556</v>
      </c>
      <c r="V12">
        <v>1.7877</v>
      </c>
      <c r="W12">
        <v>0.6935</v>
      </c>
    </row>
    <row r="13" spans="1:23" ht="12.75">
      <c r="A13">
        <v>11</v>
      </c>
      <c r="B13" t="s">
        <v>225</v>
      </c>
      <c r="C13">
        <v>0.6967</v>
      </c>
      <c r="D13">
        <v>1.9876</v>
      </c>
      <c r="E13">
        <v>0.6232</v>
      </c>
      <c r="F13">
        <v>1.598</v>
      </c>
      <c r="G13">
        <v>0.6388</v>
      </c>
      <c r="H13">
        <v>0.6233</v>
      </c>
      <c r="I13">
        <v>1.7241</v>
      </c>
      <c r="J13">
        <v>0.6363</v>
      </c>
      <c r="K13">
        <v>1.9056</v>
      </c>
      <c r="L13">
        <v>0.5466</v>
      </c>
      <c r="M13" s="218"/>
      <c r="N13">
        <v>0.626</v>
      </c>
      <c r="O13">
        <v>1.6441</v>
      </c>
      <c r="P13">
        <v>0.6697</v>
      </c>
      <c r="Q13">
        <v>2.0938</v>
      </c>
      <c r="R13">
        <v>0.6346</v>
      </c>
      <c r="S13">
        <v>0.5797</v>
      </c>
      <c r="T13">
        <v>2.0952</v>
      </c>
      <c r="U13">
        <v>0.592</v>
      </c>
      <c r="V13">
        <v>1.9216</v>
      </c>
      <c r="W13">
        <v>0.6419</v>
      </c>
    </row>
    <row r="14" spans="1:23" ht="12.75">
      <c r="A14">
        <v>12</v>
      </c>
      <c r="B14" s="3" t="s">
        <v>226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 s="218"/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</row>
    <row r="15" spans="1:23" ht="12.75">
      <c r="A15">
        <v>13</v>
      </c>
      <c r="B15" s="3" t="s">
        <v>227</v>
      </c>
      <c r="C15">
        <v>1</v>
      </c>
      <c r="D15">
        <v>1</v>
      </c>
      <c r="E15">
        <v>1</v>
      </c>
      <c r="F15">
        <v>1</v>
      </c>
      <c r="G15">
        <v>1</v>
      </c>
      <c r="H15">
        <v>1</v>
      </c>
      <c r="I15">
        <v>1</v>
      </c>
      <c r="J15">
        <v>1</v>
      </c>
      <c r="K15">
        <v>1</v>
      </c>
      <c r="L15">
        <v>1</v>
      </c>
      <c r="M15" s="218"/>
      <c r="N15">
        <v>1</v>
      </c>
      <c r="O15">
        <v>1</v>
      </c>
      <c r="P15">
        <v>1</v>
      </c>
      <c r="Q15">
        <v>1</v>
      </c>
      <c r="R15">
        <v>1</v>
      </c>
      <c r="S15">
        <v>1</v>
      </c>
      <c r="T15">
        <v>1</v>
      </c>
      <c r="U15">
        <v>1</v>
      </c>
      <c r="V15">
        <v>1</v>
      </c>
      <c r="W15">
        <v>1</v>
      </c>
    </row>
    <row r="16" spans="1:23" ht="12.75">
      <c r="A16">
        <v>14</v>
      </c>
      <c r="B16" s="3" t="s">
        <v>228</v>
      </c>
      <c r="C16">
        <v>1</v>
      </c>
      <c r="D16">
        <v>1</v>
      </c>
      <c r="E16">
        <v>1</v>
      </c>
      <c r="F16">
        <v>1</v>
      </c>
      <c r="G16">
        <v>1</v>
      </c>
      <c r="H16">
        <v>1</v>
      </c>
      <c r="I16">
        <v>1</v>
      </c>
      <c r="J16">
        <v>1</v>
      </c>
      <c r="K16">
        <v>1</v>
      </c>
      <c r="L16">
        <v>1</v>
      </c>
      <c r="M16" s="218"/>
      <c r="N16">
        <v>1</v>
      </c>
      <c r="O16">
        <v>1</v>
      </c>
      <c r="P16">
        <v>1</v>
      </c>
      <c r="Q16">
        <v>1</v>
      </c>
      <c r="R16">
        <v>1</v>
      </c>
      <c r="S16">
        <v>1</v>
      </c>
      <c r="T16">
        <v>1</v>
      </c>
      <c r="U16">
        <v>1</v>
      </c>
      <c r="V16">
        <v>1</v>
      </c>
      <c r="W16">
        <v>1</v>
      </c>
    </row>
    <row r="17" spans="1:23" ht="12.75">
      <c r="A17">
        <v>15</v>
      </c>
      <c r="B17" s="3" t="s">
        <v>348</v>
      </c>
      <c r="C17">
        <v>1</v>
      </c>
      <c r="D17">
        <v>1</v>
      </c>
      <c r="E17">
        <v>1</v>
      </c>
      <c r="F17">
        <v>1</v>
      </c>
      <c r="G17">
        <v>1</v>
      </c>
      <c r="H17">
        <v>1</v>
      </c>
      <c r="I17">
        <v>1</v>
      </c>
      <c r="J17">
        <v>1</v>
      </c>
      <c r="K17">
        <v>1</v>
      </c>
      <c r="L17">
        <v>1</v>
      </c>
      <c r="M17" s="218"/>
      <c r="N17">
        <v>1</v>
      </c>
      <c r="O17">
        <v>1</v>
      </c>
      <c r="P17">
        <v>1</v>
      </c>
      <c r="Q17">
        <v>1</v>
      </c>
      <c r="R17">
        <v>1</v>
      </c>
      <c r="S17">
        <v>1</v>
      </c>
      <c r="T17">
        <v>1</v>
      </c>
      <c r="U17">
        <v>1</v>
      </c>
      <c r="V17">
        <v>1</v>
      </c>
      <c r="W17">
        <v>1</v>
      </c>
    </row>
    <row r="18" spans="2:17" ht="12.75">
      <c r="B18" s="3" t="s">
        <v>229</v>
      </c>
      <c r="C18" t="s">
        <v>230</v>
      </c>
      <c r="D18" t="s">
        <v>119</v>
      </c>
      <c r="E18" t="s">
        <v>213</v>
      </c>
      <c r="F18" t="s">
        <v>231</v>
      </c>
      <c r="G18" t="s">
        <v>116</v>
      </c>
      <c r="H18" t="s">
        <v>208</v>
      </c>
      <c r="J18" t="s">
        <v>113</v>
      </c>
      <c r="K18" t="s">
        <v>114</v>
      </c>
      <c r="L18" t="s">
        <v>120</v>
      </c>
      <c r="M18" t="s">
        <v>212</v>
      </c>
      <c r="N18" t="s">
        <v>118</v>
      </c>
      <c r="O18" t="s">
        <v>115</v>
      </c>
      <c r="P18" t="s">
        <v>207</v>
      </c>
      <c r="Q18" t="s">
        <v>210</v>
      </c>
    </row>
    <row r="19" spans="1:17" ht="12.75">
      <c r="A19">
        <v>1</v>
      </c>
      <c r="B19" s="3" t="s">
        <v>232</v>
      </c>
      <c r="C19">
        <v>1</v>
      </c>
      <c r="D19">
        <v>1</v>
      </c>
      <c r="E19">
        <v>1</v>
      </c>
      <c r="F19">
        <v>1</v>
      </c>
      <c r="G19">
        <v>1</v>
      </c>
      <c r="H19">
        <v>1</v>
      </c>
      <c r="J19">
        <v>1</v>
      </c>
      <c r="K19">
        <v>1</v>
      </c>
      <c r="L19">
        <v>1</v>
      </c>
      <c r="M19">
        <v>1</v>
      </c>
      <c r="N19">
        <v>1</v>
      </c>
      <c r="O19">
        <v>1</v>
      </c>
      <c r="P19">
        <v>1</v>
      </c>
      <c r="Q19">
        <v>1</v>
      </c>
    </row>
    <row r="20" spans="1:17" ht="12.75">
      <c r="A20">
        <v>2</v>
      </c>
      <c r="B20" t="s">
        <v>233</v>
      </c>
      <c r="C20">
        <v>0.9852</v>
      </c>
      <c r="D20">
        <v>1.0512</v>
      </c>
      <c r="E20">
        <v>0.9768</v>
      </c>
      <c r="F20">
        <v>0.9614</v>
      </c>
      <c r="G20">
        <v>1.0368</v>
      </c>
      <c r="H20">
        <v>0.9702</v>
      </c>
      <c r="J20">
        <v>0.9823</v>
      </c>
      <c r="K20">
        <v>1.05</v>
      </c>
      <c r="L20">
        <v>0.9645</v>
      </c>
      <c r="M20">
        <v>1.0621</v>
      </c>
      <c r="N20">
        <v>0.9951</v>
      </c>
      <c r="O20">
        <v>0.9753</v>
      </c>
      <c r="P20" s="218">
        <v>1.0368</v>
      </c>
      <c r="Q20">
        <v>0.9862</v>
      </c>
    </row>
    <row r="21" spans="1:17" ht="12.75">
      <c r="A21">
        <v>3</v>
      </c>
      <c r="B21" t="s">
        <v>234</v>
      </c>
      <c r="C21">
        <v>0.8694</v>
      </c>
      <c r="D21">
        <v>1.1036</v>
      </c>
      <c r="E21">
        <v>0.9381</v>
      </c>
      <c r="F21">
        <v>0.9137</v>
      </c>
      <c r="G21">
        <v>1.11</v>
      </c>
      <c r="H21">
        <v>0.9342</v>
      </c>
      <c r="J21">
        <v>0.9459</v>
      </c>
      <c r="K21">
        <v>1.1101</v>
      </c>
      <c r="L21">
        <v>0.9288</v>
      </c>
      <c r="M21">
        <v>1.1475</v>
      </c>
      <c r="N21">
        <v>0.9537</v>
      </c>
      <c r="O21">
        <v>0.9246</v>
      </c>
      <c r="P21" s="218">
        <v>1.115</v>
      </c>
      <c r="Q21">
        <v>0.9474</v>
      </c>
    </row>
    <row r="22" spans="1:17" ht="12.75">
      <c r="A22">
        <v>4</v>
      </c>
      <c r="B22" t="s">
        <v>235</v>
      </c>
      <c r="C22">
        <v>0.8206</v>
      </c>
      <c r="D22">
        <v>1.1614</v>
      </c>
      <c r="E22">
        <v>0.899</v>
      </c>
      <c r="F22">
        <v>0.8656</v>
      </c>
      <c r="G22">
        <v>1.1943</v>
      </c>
      <c r="H22">
        <v>0.8982</v>
      </c>
      <c r="J22">
        <v>0.9107</v>
      </c>
      <c r="K22">
        <v>1.1776</v>
      </c>
      <c r="L22">
        <v>0.8927</v>
      </c>
      <c r="M22">
        <v>1.2479</v>
      </c>
      <c r="N22">
        <v>0.9123</v>
      </c>
      <c r="O22">
        <v>0.8752</v>
      </c>
      <c r="P22" s="218">
        <v>1.2058</v>
      </c>
      <c r="Q22">
        <v>0.9082</v>
      </c>
    </row>
    <row r="23" spans="1:17" ht="12.75">
      <c r="A23">
        <v>5</v>
      </c>
      <c r="B23" t="s">
        <v>236</v>
      </c>
      <c r="C23">
        <v>0.7903</v>
      </c>
      <c r="D23">
        <v>1.2256</v>
      </c>
      <c r="E23">
        <v>0.8592</v>
      </c>
      <c r="F23">
        <v>0.8473</v>
      </c>
      <c r="G23">
        <v>1.2607</v>
      </c>
      <c r="H23">
        <v>0.8622</v>
      </c>
      <c r="J23">
        <v>0.8764</v>
      </c>
      <c r="K23">
        <v>1.2538</v>
      </c>
      <c r="L23">
        <v>0.8559</v>
      </c>
      <c r="M23">
        <v>1.3147</v>
      </c>
      <c r="N23">
        <v>0.8709</v>
      </c>
      <c r="O23">
        <v>0.8575</v>
      </c>
      <c r="P23" s="218">
        <v>1.3128</v>
      </c>
      <c r="Q23">
        <v>0.8683</v>
      </c>
    </row>
    <row r="24" spans="1:26" ht="12.75">
      <c r="A24">
        <v>6</v>
      </c>
      <c r="B24" t="s">
        <v>237</v>
      </c>
      <c r="C24">
        <v>0.7445</v>
      </c>
      <c r="D24">
        <v>1.2973</v>
      </c>
      <c r="E24">
        <v>0.8183</v>
      </c>
      <c r="F24">
        <v>0.7992</v>
      </c>
      <c r="G24">
        <v>1.3706</v>
      </c>
      <c r="H24">
        <v>0.8262</v>
      </c>
      <c r="J24">
        <v>0.8432</v>
      </c>
      <c r="K24">
        <v>1.3405</v>
      </c>
      <c r="L24">
        <v>0.818</v>
      </c>
      <c r="M24">
        <v>1.4482</v>
      </c>
      <c r="N24">
        <v>0.8295</v>
      </c>
      <c r="O24">
        <v>0.8118</v>
      </c>
      <c r="P24" s="218">
        <v>1.4407</v>
      </c>
      <c r="Q24">
        <v>0.8273</v>
      </c>
      <c r="Z24" s="219"/>
    </row>
    <row r="25" spans="1:17" ht="12.75">
      <c r="A25">
        <v>7</v>
      </c>
      <c r="B25" t="s">
        <v>238</v>
      </c>
      <c r="C25">
        <v>0.6972</v>
      </c>
      <c r="D25">
        <v>1.3779</v>
      </c>
      <c r="E25">
        <v>0.7758</v>
      </c>
      <c r="F25">
        <v>0.7495</v>
      </c>
      <c r="G25">
        <v>1.5015</v>
      </c>
      <c r="H25">
        <v>0.7902</v>
      </c>
      <c r="J25">
        <v>0.8103</v>
      </c>
      <c r="K25">
        <v>1.44</v>
      </c>
      <c r="L25">
        <v>0.7785</v>
      </c>
      <c r="M25">
        <v>1.5408</v>
      </c>
      <c r="N25">
        <v>0.7848</v>
      </c>
      <c r="O25">
        <v>0.7663</v>
      </c>
      <c r="P25" s="218">
        <v>1.5961</v>
      </c>
      <c r="Q25">
        <v>0.7847</v>
      </c>
    </row>
    <row r="26" spans="1:17" ht="12.75">
      <c r="A26">
        <v>8</v>
      </c>
      <c r="B26" t="s">
        <v>239</v>
      </c>
      <c r="C26">
        <v>0.6477</v>
      </c>
      <c r="D26">
        <v>1.4708</v>
      </c>
      <c r="E26">
        <v>0.7311</v>
      </c>
      <c r="F26">
        <v>0.6976</v>
      </c>
      <c r="G26">
        <v>1.66</v>
      </c>
      <c r="H26">
        <v>0.7542</v>
      </c>
      <c r="J26">
        <v>0.7749</v>
      </c>
      <c r="K26">
        <v>1.5557</v>
      </c>
      <c r="L26">
        <v>0.7368</v>
      </c>
      <c r="M26">
        <v>1.7274</v>
      </c>
      <c r="N26">
        <v>0.7342</v>
      </c>
      <c r="O26">
        <v>0.7181</v>
      </c>
      <c r="P26" s="218">
        <v>1.7927</v>
      </c>
      <c r="Q26">
        <v>0.7399</v>
      </c>
    </row>
    <row r="27" spans="1:17" ht="12.75">
      <c r="A27">
        <v>9</v>
      </c>
      <c r="B27" t="s">
        <v>240</v>
      </c>
      <c r="C27">
        <v>0.5954</v>
      </c>
      <c r="D27">
        <v>1.5795</v>
      </c>
      <c r="E27">
        <v>0.6835</v>
      </c>
      <c r="F27">
        <v>0.6428</v>
      </c>
      <c r="G27">
        <v>1.8559</v>
      </c>
      <c r="H27">
        <v>0.7068</v>
      </c>
      <c r="J27">
        <v>0.7355</v>
      </c>
      <c r="K27">
        <v>1.6943</v>
      </c>
      <c r="L27">
        <v>0.6922</v>
      </c>
      <c r="M27">
        <v>1.9654</v>
      </c>
      <c r="N27">
        <v>0.6752</v>
      </c>
      <c r="O27">
        <v>0.6657</v>
      </c>
      <c r="P27" s="218">
        <v>2.0542</v>
      </c>
      <c r="Q27">
        <v>0.6922</v>
      </c>
    </row>
    <row r="28" spans="1:17" ht="12.75">
      <c r="A28">
        <v>10</v>
      </c>
      <c r="B28" t="s">
        <v>241</v>
      </c>
      <c r="C28">
        <v>0.5396</v>
      </c>
      <c r="D28">
        <v>1.7094</v>
      </c>
      <c r="E28">
        <v>0.6322</v>
      </c>
      <c r="F28">
        <v>0.5841</v>
      </c>
      <c r="G28">
        <v>1.8324</v>
      </c>
      <c r="H28">
        <v>0.6545</v>
      </c>
      <c r="J28">
        <v>0.6923</v>
      </c>
      <c r="K28">
        <v>1.8695</v>
      </c>
      <c r="L28">
        <v>0.6439</v>
      </c>
      <c r="M28">
        <v>2.2794</v>
      </c>
      <c r="N28">
        <v>0.6053</v>
      </c>
      <c r="O28">
        <v>0.6092</v>
      </c>
      <c r="P28" s="218">
        <v>2.1546</v>
      </c>
      <c r="Q28">
        <v>0.6408</v>
      </c>
    </row>
    <row r="29" spans="1:17" ht="12.75">
      <c r="A29">
        <v>11</v>
      </c>
      <c r="B29" t="s">
        <v>242</v>
      </c>
      <c r="C29">
        <v>0.479</v>
      </c>
      <c r="D29">
        <v>1.8681</v>
      </c>
      <c r="E29">
        <v>0.5761</v>
      </c>
      <c r="F29">
        <v>0.5205</v>
      </c>
      <c r="G29">
        <v>2.0742</v>
      </c>
      <c r="H29">
        <v>0.5857</v>
      </c>
      <c r="J29">
        <v>0.645</v>
      </c>
      <c r="K29">
        <v>2.1645</v>
      </c>
      <c r="L29">
        <v>0.5908</v>
      </c>
      <c r="M29">
        <v>2.7129</v>
      </c>
      <c r="N29">
        <v>0.522</v>
      </c>
      <c r="O29">
        <v>0.5481</v>
      </c>
      <c r="P29" s="218">
        <v>2.522</v>
      </c>
      <c r="Q29">
        <v>0.5846</v>
      </c>
    </row>
    <row r="30" spans="1:17" ht="12.75">
      <c r="A30">
        <v>12</v>
      </c>
      <c r="B30" s="3" t="s">
        <v>243</v>
      </c>
      <c r="C30">
        <v>1</v>
      </c>
      <c r="D30">
        <v>1</v>
      </c>
      <c r="E30">
        <v>1</v>
      </c>
      <c r="F30">
        <v>1</v>
      </c>
      <c r="G30">
        <v>1</v>
      </c>
      <c r="H30">
        <v>1</v>
      </c>
      <c r="J30">
        <v>1</v>
      </c>
      <c r="K30">
        <v>1</v>
      </c>
      <c r="L30">
        <v>1</v>
      </c>
      <c r="M30">
        <v>1</v>
      </c>
      <c r="N30">
        <v>1</v>
      </c>
      <c r="O30">
        <v>1</v>
      </c>
      <c r="P30">
        <v>1</v>
      </c>
      <c r="Q30">
        <v>1</v>
      </c>
    </row>
    <row r="31" spans="1:17" ht="12.75">
      <c r="A31">
        <v>13</v>
      </c>
      <c r="B31" s="3" t="s">
        <v>244</v>
      </c>
      <c r="C31">
        <v>1</v>
      </c>
      <c r="D31">
        <v>1</v>
      </c>
      <c r="E31">
        <v>1</v>
      </c>
      <c r="F31">
        <v>1</v>
      </c>
      <c r="G31">
        <v>1</v>
      </c>
      <c r="H31">
        <v>1</v>
      </c>
      <c r="J31">
        <v>1</v>
      </c>
      <c r="K31">
        <v>1</v>
      </c>
      <c r="L31">
        <v>1</v>
      </c>
      <c r="M31">
        <v>1</v>
      </c>
      <c r="N31">
        <v>1</v>
      </c>
      <c r="O31">
        <v>1</v>
      </c>
      <c r="P31">
        <v>1</v>
      </c>
      <c r="Q31">
        <v>1</v>
      </c>
    </row>
    <row r="32" spans="1:17" ht="12.75">
      <c r="A32">
        <v>14</v>
      </c>
      <c r="B32" s="3" t="s">
        <v>245</v>
      </c>
      <c r="C32">
        <v>1</v>
      </c>
      <c r="D32">
        <v>1</v>
      </c>
      <c r="E32">
        <v>1</v>
      </c>
      <c r="F32">
        <v>1</v>
      </c>
      <c r="G32">
        <v>1</v>
      </c>
      <c r="H32">
        <v>1</v>
      </c>
      <c r="J32">
        <v>1</v>
      </c>
      <c r="K32">
        <v>1</v>
      </c>
      <c r="L32">
        <v>1</v>
      </c>
      <c r="M32">
        <v>1</v>
      </c>
      <c r="N32">
        <v>1</v>
      </c>
      <c r="O32">
        <v>1</v>
      </c>
      <c r="P32">
        <v>1</v>
      </c>
      <c r="Q32">
        <v>1</v>
      </c>
    </row>
    <row r="33" spans="1:17" ht="12.75">
      <c r="A33">
        <v>15</v>
      </c>
      <c r="B33" s="3" t="s">
        <v>246</v>
      </c>
      <c r="C33">
        <v>1</v>
      </c>
      <c r="D33">
        <v>1</v>
      </c>
      <c r="E33">
        <v>1</v>
      </c>
      <c r="F33">
        <v>1</v>
      </c>
      <c r="G33">
        <v>1</v>
      </c>
      <c r="H33">
        <v>1</v>
      </c>
      <c r="J33">
        <v>1</v>
      </c>
      <c r="K33">
        <v>1</v>
      </c>
      <c r="L33">
        <v>1</v>
      </c>
      <c r="M33">
        <v>1</v>
      </c>
      <c r="N33">
        <v>1</v>
      </c>
      <c r="O33">
        <v>1</v>
      </c>
      <c r="P33">
        <v>1</v>
      </c>
      <c r="Q33">
        <v>1</v>
      </c>
    </row>
    <row r="34" spans="1:17" ht="12.75">
      <c r="A34">
        <v>16</v>
      </c>
      <c r="B34" s="3" t="s">
        <v>349</v>
      </c>
      <c r="C34">
        <v>1</v>
      </c>
      <c r="D34">
        <v>1</v>
      </c>
      <c r="E34">
        <v>1</v>
      </c>
      <c r="F34">
        <v>1</v>
      </c>
      <c r="G34">
        <v>1</v>
      </c>
      <c r="H34">
        <v>1</v>
      </c>
      <c r="J34">
        <v>1</v>
      </c>
      <c r="K34">
        <v>1</v>
      </c>
      <c r="L34">
        <v>1</v>
      </c>
      <c r="M34">
        <v>1</v>
      </c>
      <c r="N34">
        <v>1</v>
      </c>
      <c r="O34">
        <v>1</v>
      </c>
      <c r="P34">
        <v>1</v>
      </c>
      <c r="Q34">
        <v>1</v>
      </c>
    </row>
    <row r="35" ht="12.75">
      <c r="B35" s="3" t="s">
        <v>247</v>
      </c>
    </row>
    <row r="36" spans="3:23" ht="12.75">
      <c r="C36" t="s">
        <v>113</v>
      </c>
      <c r="D36" t="s">
        <v>114</v>
      </c>
      <c r="E36" t="s">
        <v>115</v>
      </c>
      <c r="F36" t="s">
        <v>116</v>
      </c>
      <c r="G36" t="s">
        <v>117</v>
      </c>
      <c r="H36" t="s">
        <v>118</v>
      </c>
      <c r="I36" t="s">
        <v>119</v>
      </c>
      <c r="J36" t="s">
        <v>120</v>
      </c>
      <c r="K36" t="s">
        <v>121</v>
      </c>
      <c r="L36" t="s">
        <v>122</v>
      </c>
      <c r="N36" s="3" t="s">
        <v>248</v>
      </c>
      <c r="O36" t="s">
        <v>207</v>
      </c>
      <c r="P36" t="s">
        <v>208</v>
      </c>
      <c r="Q36" t="s">
        <v>209</v>
      </c>
      <c r="R36" t="s">
        <v>210</v>
      </c>
      <c r="S36" t="s">
        <v>211</v>
      </c>
      <c r="T36" t="s">
        <v>212</v>
      </c>
      <c r="U36" t="s">
        <v>213</v>
      </c>
      <c r="V36" t="s">
        <v>214</v>
      </c>
      <c r="W36">
        <v>10000</v>
      </c>
    </row>
    <row r="37" spans="1:23" ht="12.75">
      <c r="A37">
        <v>1</v>
      </c>
      <c r="B37" s="3" t="s">
        <v>232</v>
      </c>
      <c r="C37">
        <v>1</v>
      </c>
      <c r="D37">
        <v>1</v>
      </c>
      <c r="E37">
        <v>1</v>
      </c>
      <c r="F37">
        <v>1</v>
      </c>
      <c r="G37">
        <v>1</v>
      </c>
      <c r="H37">
        <v>1</v>
      </c>
      <c r="I37">
        <v>1</v>
      </c>
      <c r="J37">
        <v>1</v>
      </c>
      <c r="K37">
        <v>1</v>
      </c>
      <c r="L37">
        <v>1</v>
      </c>
      <c r="N37">
        <v>1</v>
      </c>
      <c r="O37">
        <v>1</v>
      </c>
      <c r="P37">
        <v>1</v>
      </c>
      <c r="Q37">
        <v>1</v>
      </c>
      <c r="R37">
        <v>1</v>
      </c>
      <c r="S37">
        <v>1</v>
      </c>
      <c r="T37">
        <v>1</v>
      </c>
      <c r="U37">
        <v>1</v>
      </c>
      <c r="V37">
        <v>1</v>
      </c>
      <c r="W37">
        <v>1</v>
      </c>
    </row>
    <row r="38" spans="1:23" ht="12.75">
      <c r="A38">
        <v>2</v>
      </c>
      <c r="B38" s="3" t="s">
        <v>233</v>
      </c>
      <c r="C38">
        <v>0.9823</v>
      </c>
      <c r="D38">
        <v>1.05</v>
      </c>
      <c r="E38">
        <v>0.9753</v>
      </c>
      <c r="F38">
        <v>1.0368</v>
      </c>
      <c r="G38">
        <v>0.9913</v>
      </c>
      <c r="H38">
        <v>0.9951</v>
      </c>
      <c r="I38">
        <v>1.0512</v>
      </c>
      <c r="J38">
        <v>0.9645</v>
      </c>
      <c r="K38">
        <v>1.0942</v>
      </c>
      <c r="L38">
        <v>0.9689</v>
      </c>
      <c r="M38" s="218"/>
      <c r="N38">
        <v>0.9852</v>
      </c>
      <c r="O38" s="218">
        <v>1</v>
      </c>
      <c r="P38">
        <v>0.9702</v>
      </c>
      <c r="Q38">
        <v>1.0989</v>
      </c>
      <c r="R38">
        <v>0.9862</v>
      </c>
      <c r="S38">
        <v>0.9614</v>
      </c>
      <c r="T38">
        <v>1.0621</v>
      </c>
      <c r="U38">
        <v>0.9768</v>
      </c>
      <c r="V38">
        <v>1.0261</v>
      </c>
      <c r="W38">
        <v>0.9974</v>
      </c>
    </row>
    <row r="39" spans="1:25" ht="12.75">
      <c r="A39">
        <v>3</v>
      </c>
      <c r="B39" s="3" t="s">
        <v>234</v>
      </c>
      <c r="C39">
        <v>0.9459</v>
      </c>
      <c r="D39">
        <v>1.1101</v>
      </c>
      <c r="E39">
        <v>0.9246</v>
      </c>
      <c r="F39">
        <v>1.11</v>
      </c>
      <c r="G39">
        <v>0.9525</v>
      </c>
      <c r="H39">
        <v>0.9537</v>
      </c>
      <c r="I39">
        <v>1.1036</v>
      </c>
      <c r="J39">
        <v>0.9288</v>
      </c>
      <c r="K39">
        <v>1.1763</v>
      </c>
      <c r="L39">
        <v>0.922</v>
      </c>
      <c r="M39" s="218"/>
      <c r="N39">
        <v>0.8694</v>
      </c>
      <c r="O39" s="218">
        <v>1.0597</v>
      </c>
      <c r="P39">
        <v>0.9342</v>
      </c>
      <c r="Q39">
        <v>1.1744</v>
      </c>
      <c r="R39">
        <v>0.9474</v>
      </c>
      <c r="S39">
        <v>0.9137</v>
      </c>
      <c r="T39">
        <v>1.1475</v>
      </c>
      <c r="U39">
        <v>0.9381</v>
      </c>
      <c r="V39">
        <v>1.1122</v>
      </c>
      <c r="W39">
        <v>0.9585</v>
      </c>
      <c r="Y39" s="50"/>
    </row>
    <row r="40" spans="1:23" ht="12.75">
      <c r="A40">
        <v>4</v>
      </c>
      <c r="B40" s="3" t="s">
        <v>235</v>
      </c>
      <c r="C40">
        <v>0.9107</v>
      </c>
      <c r="D40">
        <v>1.1776</v>
      </c>
      <c r="E40">
        <v>0.8752</v>
      </c>
      <c r="F40">
        <v>1.1943</v>
      </c>
      <c r="G40">
        <v>0.9133</v>
      </c>
      <c r="H40">
        <v>0.9123</v>
      </c>
      <c r="I40">
        <v>1.1614</v>
      </c>
      <c r="J40">
        <v>0.8927</v>
      </c>
      <c r="K40">
        <v>1.2717</v>
      </c>
      <c r="L40">
        <v>0.8747</v>
      </c>
      <c r="M40" s="218"/>
      <c r="N40">
        <v>0.8206</v>
      </c>
      <c r="O40" s="218">
        <v>1.1974</v>
      </c>
      <c r="P40">
        <v>0.8982</v>
      </c>
      <c r="Q40">
        <v>1.2655</v>
      </c>
      <c r="R40">
        <v>0.9082</v>
      </c>
      <c r="S40">
        <v>0.8656</v>
      </c>
      <c r="T40">
        <v>1.2479</v>
      </c>
      <c r="U40">
        <v>0.899</v>
      </c>
      <c r="V40">
        <v>1.2055</v>
      </c>
      <c r="W40">
        <v>0.9192</v>
      </c>
    </row>
    <row r="41" spans="1:23" ht="12.75">
      <c r="A41">
        <v>5</v>
      </c>
      <c r="B41" s="3" t="s">
        <v>236</v>
      </c>
      <c r="C41">
        <v>0.8764</v>
      </c>
      <c r="D41">
        <v>1.2538</v>
      </c>
      <c r="E41">
        <v>0.8575</v>
      </c>
      <c r="F41">
        <v>1.2607</v>
      </c>
      <c r="G41">
        <v>0.8734</v>
      </c>
      <c r="H41">
        <v>0.8709</v>
      </c>
      <c r="I41">
        <v>1.2256</v>
      </c>
      <c r="J41">
        <v>0.8559</v>
      </c>
      <c r="K41">
        <v>1.2838</v>
      </c>
      <c r="L41">
        <v>0.8267</v>
      </c>
      <c r="M41" s="218"/>
      <c r="N41">
        <v>0.7903</v>
      </c>
      <c r="O41" s="218">
        <v>1.353</v>
      </c>
      <c r="P41">
        <v>0.8622</v>
      </c>
      <c r="Q41">
        <v>1.3637</v>
      </c>
      <c r="R41">
        <v>0.8683</v>
      </c>
      <c r="S41">
        <v>0.8473</v>
      </c>
      <c r="T41">
        <v>1.3147</v>
      </c>
      <c r="U41">
        <v>0.8592</v>
      </c>
      <c r="V41">
        <v>1.3067</v>
      </c>
      <c r="W41">
        <v>0.8792</v>
      </c>
    </row>
    <row r="42" spans="1:23" ht="12.75">
      <c r="A42">
        <v>6</v>
      </c>
      <c r="B42" s="3" t="s">
        <v>237</v>
      </c>
      <c r="C42">
        <v>0.8432</v>
      </c>
      <c r="D42">
        <v>1.3405</v>
      </c>
      <c r="E42">
        <v>0.8118</v>
      </c>
      <c r="F42">
        <v>1.3706</v>
      </c>
      <c r="G42">
        <v>0.8324</v>
      </c>
      <c r="H42">
        <v>0.8295</v>
      </c>
      <c r="I42">
        <v>1.2973</v>
      </c>
      <c r="J42">
        <v>0.818</v>
      </c>
      <c r="K42">
        <v>1.3984</v>
      </c>
      <c r="L42">
        <v>0.7776</v>
      </c>
      <c r="M42" s="218"/>
      <c r="N42">
        <v>0.7445</v>
      </c>
      <c r="O42" s="218">
        <v>1.5288</v>
      </c>
      <c r="P42">
        <v>0.8262</v>
      </c>
      <c r="Q42">
        <v>1.4695</v>
      </c>
      <c r="R42">
        <v>0.8273</v>
      </c>
      <c r="S42">
        <v>0.7992</v>
      </c>
      <c r="T42">
        <v>1.4482</v>
      </c>
      <c r="U42">
        <v>0.8183</v>
      </c>
      <c r="V42">
        <v>1.4163</v>
      </c>
      <c r="W42">
        <v>0.8381</v>
      </c>
    </row>
    <row r="43" spans="1:23" ht="12.75">
      <c r="A43">
        <v>7</v>
      </c>
      <c r="B43" s="3" t="s">
        <v>238</v>
      </c>
      <c r="C43">
        <v>0.8103</v>
      </c>
      <c r="D43">
        <v>1.44</v>
      </c>
      <c r="E43">
        <v>0.7663</v>
      </c>
      <c r="F43">
        <v>1.5015</v>
      </c>
      <c r="G43">
        <v>0.7898</v>
      </c>
      <c r="H43">
        <v>0.7848</v>
      </c>
      <c r="I43">
        <v>1.3779</v>
      </c>
      <c r="J43">
        <v>0.7785</v>
      </c>
      <c r="K43">
        <v>1.5353</v>
      </c>
      <c r="L43">
        <v>0.7269</v>
      </c>
      <c r="M43" s="218"/>
      <c r="N43">
        <v>0.6972</v>
      </c>
      <c r="O43" s="218">
        <v>1.7275</v>
      </c>
      <c r="P43">
        <v>0.7902</v>
      </c>
      <c r="Q43">
        <v>1.5835</v>
      </c>
      <c r="R43">
        <v>0.7847</v>
      </c>
      <c r="S43">
        <v>0.7495</v>
      </c>
      <c r="T43">
        <v>1.5408</v>
      </c>
      <c r="U43">
        <v>0.7758</v>
      </c>
      <c r="V43">
        <v>1.5351</v>
      </c>
      <c r="W43">
        <v>0.7954</v>
      </c>
    </row>
    <row r="44" spans="1:23" ht="12.75">
      <c r="A44">
        <v>8</v>
      </c>
      <c r="B44" s="3" t="s">
        <v>239</v>
      </c>
      <c r="C44">
        <v>0.7749</v>
      </c>
      <c r="D44">
        <v>1.5557</v>
      </c>
      <c r="E44">
        <v>0.7181</v>
      </c>
      <c r="F44">
        <v>1.66</v>
      </c>
      <c r="G44">
        <v>0.745</v>
      </c>
      <c r="H44">
        <v>0.7342</v>
      </c>
      <c r="I44">
        <v>1.4708</v>
      </c>
      <c r="J44">
        <v>0.7368</v>
      </c>
      <c r="K44">
        <v>1.7038</v>
      </c>
      <c r="L44">
        <v>0.674</v>
      </c>
      <c r="M44" s="218"/>
      <c r="N44">
        <v>0.6477</v>
      </c>
      <c r="O44" s="218">
        <v>1.952</v>
      </c>
      <c r="P44">
        <v>0.7542</v>
      </c>
      <c r="Q44">
        <v>1.7064</v>
      </c>
      <c r="R44">
        <v>0.7399</v>
      </c>
      <c r="S44">
        <v>0.6976</v>
      </c>
      <c r="T44">
        <v>1.7274</v>
      </c>
      <c r="U44">
        <v>0.7311</v>
      </c>
      <c r="V44">
        <v>1.6639</v>
      </c>
      <c r="W44">
        <v>0.7505</v>
      </c>
    </row>
    <row r="45" spans="1:23" ht="12.75">
      <c r="A45">
        <v>9</v>
      </c>
      <c r="B45" s="3" t="s">
        <v>240</v>
      </c>
      <c r="C45">
        <v>0.7355</v>
      </c>
      <c r="D45">
        <v>1.6943</v>
      </c>
      <c r="E45">
        <v>0.6657</v>
      </c>
      <c r="F45">
        <v>1.8559</v>
      </c>
      <c r="G45">
        <v>0.6973</v>
      </c>
      <c r="H45">
        <v>0.6752</v>
      </c>
      <c r="I45">
        <v>1.5795</v>
      </c>
      <c r="J45">
        <v>0.6922</v>
      </c>
      <c r="K45">
        <v>1.916</v>
      </c>
      <c r="L45">
        <v>0.6182</v>
      </c>
      <c r="M45" s="218"/>
      <c r="N45">
        <v>0.5954</v>
      </c>
      <c r="O45" s="218">
        <v>2.2056</v>
      </c>
      <c r="P45">
        <v>0.7068</v>
      </c>
      <c r="Q45">
        <v>1.8388</v>
      </c>
      <c r="R45">
        <v>0.6922</v>
      </c>
      <c r="S45">
        <v>0.6428</v>
      </c>
      <c r="T45">
        <v>1.9654</v>
      </c>
      <c r="U45">
        <v>0.6835</v>
      </c>
      <c r="V45">
        <v>1.8035</v>
      </c>
      <c r="W45">
        <v>0.7027</v>
      </c>
    </row>
    <row r="46" spans="1:23" ht="12.75">
      <c r="A46">
        <v>10</v>
      </c>
      <c r="B46" s="3" t="s">
        <v>241</v>
      </c>
      <c r="C46">
        <v>0.6923</v>
      </c>
      <c r="D46">
        <v>1.8695</v>
      </c>
      <c r="E46">
        <v>0.6092</v>
      </c>
      <c r="F46">
        <v>1.8324</v>
      </c>
      <c r="G46">
        <v>0.6459</v>
      </c>
      <c r="H46">
        <v>0.6053</v>
      </c>
      <c r="I46">
        <v>1.7094</v>
      </c>
      <c r="J46">
        <v>0.6439</v>
      </c>
      <c r="K46">
        <v>1.9984</v>
      </c>
      <c r="L46">
        <v>0.5587</v>
      </c>
      <c r="M46" s="218"/>
      <c r="N46">
        <v>0.5396</v>
      </c>
      <c r="O46" s="218">
        <v>2.4922</v>
      </c>
      <c r="P46">
        <v>0.6545</v>
      </c>
      <c r="Q46">
        <v>1.9814</v>
      </c>
      <c r="R46">
        <v>0.6408</v>
      </c>
      <c r="S46">
        <v>0.5841</v>
      </c>
      <c r="T46">
        <v>2.2794</v>
      </c>
      <c r="U46">
        <v>0.6322</v>
      </c>
      <c r="V46">
        <v>1.9548</v>
      </c>
      <c r="W46">
        <v>0.6512</v>
      </c>
    </row>
    <row r="47" spans="1:23" ht="12.75">
      <c r="A47">
        <v>11</v>
      </c>
      <c r="B47" s="3" t="s">
        <v>242</v>
      </c>
      <c r="C47">
        <v>0.645</v>
      </c>
      <c r="D47">
        <v>2.1645</v>
      </c>
      <c r="E47">
        <v>0.5481</v>
      </c>
      <c r="F47">
        <v>2.0742</v>
      </c>
      <c r="G47">
        <v>0.587</v>
      </c>
      <c r="H47">
        <v>0.522</v>
      </c>
      <c r="I47">
        <v>1.8681</v>
      </c>
      <c r="J47">
        <v>0.5908</v>
      </c>
      <c r="K47">
        <v>2.303</v>
      </c>
      <c r="L47">
        <v>0.4943</v>
      </c>
      <c r="M47" s="218"/>
      <c r="N47">
        <v>0.479</v>
      </c>
      <c r="O47" s="218">
        <v>2.4063</v>
      </c>
      <c r="P47">
        <v>0.5857</v>
      </c>
      <c r="Q47">
        <v>2.1351</v>
      </c>
      <c r="R47">
        <v>0.5846</v>
      </c>
      <c r="S47">
        <v>0.5205</v>
      </c>
      <c r="T47">
        <v>2.7129</v>
      </c>
      <c r="U47">
        <v>0.5761</v>
      </c>
      <c r="V47">
        <v>2.1188</v>
      </c>
      <c r="W47">
        <v>0.5949</v>
      </c>
    </row>
    <row r="48" spans="1:23" ht="12.75">
      <c r="A48">
        <v>12</v>
      </c>
      <c r="B48" s="3" t="s">
        <v>243</v>
      </c>
      <c r="C48">
        <v>1</v>
      </c>
      <c r="D48">
        <v>1</v>
      </c>
      <c r="E48">
        <v>1</v>
      </c>
      <c r="F48">
        <v>1</v>
      </c>
      <c r="G48">
        <v>1</v>
      </c>
      <c r="H48">
        <v>1</v>
      </c>
      <c r="I48">
        <v>1</v>
      </c>
      <c r="J48">
        <v>1</v>
      </c>
      <c r="K48">
        <v>1</v>
      </c>
      <c r="L48">
        <v>1</v>
      </c>
      <c r="M48" s="218"/>
      <c r="N48">
        <v>1</v>
      </c>
      <c r="O48">
        <v>1</v>
      </c>
      <c r="P48">
        <v>1</v>
      </c>
      <c r="Q48">
        <v>1</v>
      </c>
      <c r="R48">
        <v>1</v>
      </c>
      <c r="S48">
        <v>1</v>
      </c>
      <c r="T48">
        <v>1</v>
      </c>
      <c r="U48">
        <v>1</v>
      </c>
      <c r="V48">
        <v>1</v>
      </c>
      <c r="W48">
        <v>1</v>
      </c>
    </row>
    <row r="49" spans="1:23" ht="12.75">
      <c r="A49">
        <v>13</v>
      </c>
      <c r="B49" s="3" t="s">
        <v>349</v>
      </c>
      <c r="C49">
        <v>1</v>
      </c>
      <c r="D49">
        <v>1</v>
      </c>
      <c r="E49">
        <v>1</v>
      </c>
      <c r="F49">
        <v>1</v>
      </c>
      <c r="G49">
        <v>1</v>
      </c>
      <c r="H49">
        <v>1</v>
      </c>
      <c r="I49">
        <v>1</v>
      </c>
      <c r="J49">
        <v>1</v>
      </c>
      <c r="K49">
        <v>1</v>
      </c>
      <c r="L49">
        <v>1</v>
      </c>
      <c r="N49">
        <v>1</v>
      </c>
      <c r="O49" s="19">
        <v>1</v>
      </c>
      <c r="P49">
        <v>1</v>
      </c>
      <c r="Q49" s="19">
        <v>1</v>
      </c>
      <c r="R49">
        <v>1</v>
      </c>
      <c r="S49" s="19">
        <v>1</v>
      </c>
      <c r="T49">
        <v>1</v>
      </c>
      <c r="U49" s="19">
        <v>1</v>
      </c>
      <c r="V49">
        <v>1</v>
      </c>
      <c r="W49" s="19">
        <v>1</v>
      </c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1"/>
  <sheetViews>
    <sheetView zoomScalePageLayoutView="0" workbookViewId="0" topLeftCell="A1">
      <pane xSplit="2" ySplit="1" topLeftCell="C2" activePane="bottomRight" state="frozen"/>
      <selection pane="topLeft" activeCell="A1" sqref="A1"/>
      <selection pane="topRight" activeCell="C1" sqref="C1"/>
      <selection pane="bottomLeft" activeCell="A2" sqref="A2"/>
      <selection pane="bottomRight" activeCell="F12" sqref="F12"/>
    </sheetView>
  </sheetViews>
  <sheetFormatPr defaultColWidth="9.140625" defaultRowHeight="12.75"/>
  <cols>
    <col min="2" max="2" width="19.28125" style="0" customWidth="1"/>
    <col min="17" max="19" width="9.140625" style="2" customWidth="1"/>
  </cols>
  <sheetData>
    <row r="1" spans="1:18" ht="12.75">
      <c r="A1" t="s">
        <v>253</v>
      </c>
      <c r="B1" t="s">
        <v>343</v>
      </c>
      <c r="C1" t="str">
        <f>LOOKUP($C22,lc!$A$3:lc!A$16,lc!$B$3:lc!$B$16)</f>
        <v>Senior men</v>
      </c>
      <c r="D1" t="str">
        <f>LOOKUP($D22,lc!$A$3:lc!B$16,lc!$B$3:lc!$B$16)</f>
        <v>M35-39</v>
      </c>
      <c r="E1" t="str">
        <f>LOOKUP($E22,lc!$A$3:lc!C$16,lc!$B$3:lc!$B$16)</f>
        <v>M40-44</v>
      </c>
      <c r="F1" t="str">
        <f>LOOKUP($F22,lc!$A$3:lc!D$16,lc!$B$3:lc!$B$16)</f>
        <v>M45-49</v>
      </c>
      <c r="G1" t="str">
        <f>LOOKUP($G22,lc!$A$3:lc!E$16,lc!$B$3:lc!$B$16)</f>
        <v>M50-54</v>
      </c>
      <c r="H1" t="str">
        <f>LOOKUP($H22,lc!$A$3:lc!F$16,lc!$B$3:lc!$B$16)</f>
        <v>M55-59</v>
      </c>
      <c r="I1" t="str">
        <f>LOOKUP($I22,lc!$A$3:lc!G$16,lc!$B$3:lc!$B$16)</f>
        <v>M60-64</v>
      </c>
      <c r="J1" t="str">
        <f>LOOKUP($J22,lc!$A$3:lc!H$16,lc!$B$3:lc!$B$16)</f>
        <v>M65-69</v>
      </c>
      <c r="K1" t="str">
        <f>LOOKUP($K22,lc!$A$3:lc!I$16,lc!$B$3:lc!$B$16)</f>
        <v>M70-74</v>
      </c>
      <c r="L1" t="str">
        <f>LOOKUP($L22,lc!$A$3:lc!J$16,lc!$B$3:lc!$B$16)</f>
        <v>M75-79</v>
      </c>
      <c r="M1" t="str">
        <f>LOOKUP($M22,lc!$A$3:lc!K$16,lc!$B$3:lc!$B$16)</f>
        <v>M80-84</v>
      </c>
      <c r="N1" t="str">
        <f>LOOKUP($N22,lc!$A$3:lc!L$16,lc!$B$3:lc!$B$16)</f>
        <v>Men U20</v>
      </c>
      <c r="O1" t="str">
        <f>LOOKUP($O22,lc!$A$3:lc!M$16,lc!$B$3:lc!$B$16)</f>
        <v>Men U18</v>
      </c>
      <c r="P1" t="str">
        <f>LOOKUP($P22,lc!$A$3:lc!N$16,lc!$B$3:lc!$B$16)</f>
        <v>Men U16</v>
      </c>
      <c r="Q1" s="228" t="s">
        <v>254</v>
      </c>
      <c r="R1" s="228"/>
    </row>
    <row r="2" spans="1:19" ht="12.75">
      <c r="A2">
        <v>1</v>
      </c>
      <c r="B2" t="s">
        <v>11</v>
      </c>
      <c r="C2" t="s">
        <v>143</v>
      </c>
      <c r="D2" t="s">
        <v>143</v>
      </c>
      <c r="E2" t="s">
        <v>143</v>
      </c>
      <c r="F2" t="s">
        <v>143</v>
      </c>
      <c r="G2" t="s">
        <v>143</v>
      </c>
      <c r="H2" t="s">
        <v>143</v>
      </c>
      <c r="I2" t="s">
        <v>143</v>
      </c>
      <c r="J2" t="s">
        <v>143</v>
      </c>
      <c r="K2" t="s">
        <v>143</v>
      </c>
      <c r="L2" t="s">
        <v>143</v>
      </c>
      <c r="M2" t="s">
        <v>143</v>
      </c>
      <c r="N2" t="s">
        <v>143</v>
      </c>
      <c r="O2" t="s">
        <v>143</v>
      </c>
      <c r="P2" t="s">
        <v>143</v>
      </c>
      <c r="Q2" s="228" t="s">
        <v>255</v>
      </c>
      <c r="R2" s="228" t="s">
        <v>256</v>
      </c>
      <c r="S2" s="228" t="s">
        <v>257</v>
      </c>
    </row>
    <row r="3" spans="1:19" ht="12.75">
      <c r="A3">
        <v>2</v>
      </c>
      <c r="B3" t="s">
        <v>258</v>
      </c>
      <c r="C3" t="s">
        <v>143</v>
      </c>
      <c r="D3" t="s">
        <v>143</v>
      </c>
      <c r="E3" t="s">
        <v>143</v>
      </c>
      <c r="F3" t="s">
        <v>143</v>
      </c>
      <c r="G3" t="s">
        <v>143</v>
      </c>
      <c r="H3" t="s">
        <v>143</v>
      </c>
      <c r="I3" t="s">
        <v>143</v>
      </c>
      <c r="J3" t="s">
        <v>143</v>
      </c>
      <c r="K3" t="s">
        <v>143</v>
      </c>
      <c r="L3" t="s">
        <v>143</v>
      </c>
      <c r="M3" t="s">
        <v>143</v>
      </c>
      <c r="N3" t="s">
        <v>143</v>
      </c>
      <c r="O3" t="s">
        <v>143</v>
      </c>
      <c r="P3" t="s">
        <v>143</v>
      </c>
      <c r="Q3" s="228" t="s">
        <v>259</v>
      </c>
      <c r="R3" s="228" t="s">
        <v>260</v>
      </c>
      <c r="S3" s="228" t="s">
        <v>259</v>
      </c>
    </row>
    <row r="4" spans="1:19" ht="12.75">
      <c r="A4">
        <v>3</v>
      </c>
      <c r="B4" t="s">
        <v>13</v>
      </c>
      <c r="C4" t="s">
        <v>174</v>
      </c>
      <c r="D4" t="s">
        <v>174</v>
      </c>
      <c r="E4" t="s">
        <v>174</v>
      </c>
      <c r="F4" t="s">
        <v>174</v>
      </c>
      <c r="G4" t="s">
        <v>174</v>
      </c>
      <c r="H4" t="s">
        <v>174</v>
      </c>
      <c r="I4" t="s">
        <v>174</v>
      </c>
      <c r="J4" t="s">
        <v>174</v>
      </c>
      <c r="K4" t="s">
        <v>171</v>
      </c>
      <c r="L4" t="s">
        <v>171</v>
      </c>
      <c r="M4" t="s">
        <v>171</v>
      </c>
      <c r="N4" t="s">
        <v>174</v>
      </c>
      <c r="O4" t="s">
        <v>174</v>
      </c>
      <c r="P4" t="s">
        <v>174</v>
      </c>
      <c r="Q4" s="228" t="s">
        <v>198</v>
      </c>
      <c r="R4" s="228" t="s">
        <v>200</v>
      </c>
      <c r="S4" s="228" t="s">
        <v>261</v>
      </c>
    </row>
    <row r="5" spans="1:19" ht="12.75">
      <c r="A5">
        <v>4</v>
      </c>
      <c r="B5" t="s">
        <v>14</v>
      </c>
      <c r="C5" t="s">
        <v>262</v>
      </c>
      <c r="D5" t="s">
        <v>262</v>
      </c>
      <c r="E5" t="s">
        <v>262</v>
      </c>
      <c r="F5" t="s">
        <v>262</v>
      </c>
      <c r="G5" t="s">
        <v>263</v>
      </c>
      <c r="H5" t="s">
        <v>263</v>
      </c>
      <c r="I5" t="s">
        <v>264</v>
      </c>
      <c r="J5" t="s">
        <v>264</v>
      </c>
      <c r="K5" t="s">
        <v>265</v>
      </c>
      <c r="L5" t="s">
        <v>265</v>
      </c>
      <c r="M5" t="s">
        <v>266</v>
      </c>
      <c r="N5" t="s">
        <v>263</v>
      </c>
      <c r="O5" s="228" t="s">
        <v>264</v>
      </c>
      <c r="P5" s="228" t="s">
        <v>265</v>
      </c>
      <c r="Q5" s="228" t="s">
        <v>267</v>
      </c>
      <c r="R5" s="228" t="s">
        <v>268</v>
      </c>
      <c r="S5" s="228" t="s">
        <v>269</v>
      </c>
    </row>
    <row r="6" spans="1:19" ht="12.75">
      <c r="A6">
        <v>5</v>
      </c>
      <c r="B6" t="s">
        <v>15</v>
      </c>
      <c r="C6" t="s">
        <v>143</v>
      </c>
      <c r="D6" t="s">
        <v>143</v>
      </c>
      <c r="E6" t="s">
        <v>143</v>
      </c>
      <c r="F6" t="s">
        <v>143</v>
      </c>
      <c r="G6" t="s">
        <v>143</v>
      </c>
      <c r="H6" t="s">
        <v>143</v>
      </c>
      <c r="I6" t="s">
        <v>143</v>
      </c>
      <c r="J6" t="s">
        <v>143</v>
      </c>
      <c r="K6" t="s">
        <v>143</v>
      </c>
      <c r="L6" t="s">
        <v>143</v>
      </c>
      <c r="M6" t="s">
        <v>143</v>
      </c>
      <c r="N6" t="s">
        <v>143</v>
      </c>
      <c r="O6" t="s">
        <v>143</v>
      </c>
      <c r="P6" t="s">
        <v>143</v>
      </c>
      <c r="Q6" s="228" t="s">
        <v>270</v>
      </c>
      <c r="R6" s="228" t="s">
        <v>270</v>
      </c>
      <c r="S6" s="228" t="s">
        <v>271</v>
      </c>
    </row>
    <row r="7" spans="1:19" ht="12.75">
      <c r="A7">
        <v>6</v>
      </c>
      <c r="B7" t="s">
        <v>17</v>
      </c>
      <c r="C7" t="s">
        <v>143</v>
      </c>
      <c r="D7" t="s">
        <v>143</v>
      </c>
      <c r="E7" t="s">
        <v>143</v>
      </c>
      <c r="F7" t="s">
        <v>143</v>
      </c>
      <c r="G7" t="s">
        <v>143</v>
      </c>
      <c r="H7" t="s">
        <v>143</v>
      </c>
      <c r="I7" t="s">
        <v>143</v>
      </c>
      <c r="J7" t="s">
        <v>143</v>
      </c>
      <c r="K7" t="s">
        <v>143</v>
      </c>
      <c r="L7" t="s">
        <v>143</v>
      </c>
      <c r="M7" t="s">
        <v>143</v>
      </c>
      <c r="N7" t="s">
        <v>143</v>
      </c>
      <c r="O7" t="s">
        <v>143</v>
      </c>
      <c r="P7" t="s">
        <v>143</v>
      </c>
      <c r="Q7" s="228" t="s">
        <v>272</v>
      </c>
      <c r="R7" s="228" t="s">
        <v>272</v>
      </c>
      <c r="S7" s="228" t="s">
        <v>273</v>
      </c>
    </row>
    <row r="8" spans="1:19" ht="12.75">
      <c r="A8">
        <v>7</v>
      </c>
      <c r="B8" t="s">
        <v>19</v>
      </c>
      <c r="C8" t="s">
        <v>143</v>
      </c>
      <c r="D8" t="s">
        <v>143</v>
      </c>
      <c r="E8" t="s">
        <v>143</v>
      </c>
      <c r="F8" t="s">
        <v>143</v>
      </c>
      <c r="G8" t="s">
        <v>143</v>
      </c>
      <c r="H8" t="s">
        <v>143</v>
      </c>
      <c r="I8" t="s">
        <v>143</v>
      </c>
      <c r="J8" t="s">
        <v>143</v>
      </c>
      <c r="K8" t="s">
        <v>143</v>
      </c>
      <c r="L8" t="s">
        <v>143</v>
      </c>
      <c r="M8" t="s">
        <v>143</v>
      </c>
      <c r="N8" t="s">
        <v>143</v>
      </c>
      <c r="O8" t="s">
        <v>143</v>
      </c>
      <c r="P8" t="s">
        <v>143</v>
      </c>
      <c r="Q8" s="228" t="s">
        <v>274</v>
      </c>
      <c r="R8" s="228" t="s">
        <v>275</v>
      </c>
      <c r="S8" s="228" t="s">
        <v>276</v>
      </c>
    </row>
    <row r="9" spans="1:19" ht="12.75">
      <c r="A9">
        <v>8</v>
      </c>
      <c r="B9" t="s">
        <v>20</v>
      </c>
      <c r="C9" t="s">
        <v>143</v>
      </c>
      <c r="D9" t="s">
        <v>143</v>
      </c>
      <c r="E9" t="s">
        <v>143</v>
      </c>
      <c r="F9" t="s">
        <v>143</v>
      </c>
      <c r="G9" t="s">
        <v>143</v>
      </c>
      <c r="H9" t="s">
        <v>143</v>
      </c>
      <c r="I9" t="s">
        <v>143</v>
      </c>
      <c r="J9" t="s">
        <v>143</v>
      </c>
      <c r="K9" t="s">
        <v>143</v>
      </c>
      <c r="L9" t="s">
        <v>143</v>
      </c>
      <c r="M9" t="s">
        <v>143</v>
      </c>
      <c r="N9" t="s">
        <v>143</v>
      </c>
      <c r="O9" t="s">
        <v>143</v>
      </c>
      <c r="P9" t="s">
        <v>143</v>
      </c>
      <c r="Q9" s="228" t="s">
        <v>277</v>
      </c>
      <c r="R9" s="228" t="s">
        <v>278</v>
      </c>
      <c r="S9" s="228" t="s">
        <v>279</v>
      </c>
    </row>
    <row r="10" spans="1:19" ht="12.75">
      <c r="A10">
        <v>9</v>
      </c>
      <c r="B10" t="s">
        <v>21</v>
      </c>
      <c r="C10" t="s">
        <v>262</v>
      </c>
      <c r="D10" t="s">
        <v>262</v>
      </c>
      <c r="E10" t="s">
        <v>262</v>
      </c>
      <c r="F10" t="s">
        <v>262</v>
      </c>
      <c r="G10" t="s">
        <v>263</v>
      </c>
      <c r="H10" t="s">
        <v>263</v>
      </c>
      <c r="I10" t="s">
        <v>264</v>
      </c>
      <c r="J10" t="s">
        <v>264</v>
      </c>
      <c r="K10" t="s">
        <v>265</v>
      </c>
      <c r="L10" t="s">
        <v>265</v>
      </c>
      <c r="M10" t="s">
        <v>266</v>
      </c>
      <c r="N10" t="s">
        <v>263</v>
      </c>
      <c r="O10" s="228" t="s">
        <v>264</v>
      </c>
      <c r="P10" s="228" t="s">
        <v>265</v>
      </c>
      <c r="Q10" s="228" t="s">
        <v>279</v>
      </c>
      <c r="R10" s="228" t="s">
        <v>279</v>
      </c>
      <c r="S10" s="228" t="s">
        <v>280</v>
      </c>
    </row>
    <row r="11" spans="1:19" ht="12.75">
      <c r="A11">
        <v>10</v>
      </c>
      <c r="B11" t="s">
        <v>103</v>
      </c>
      <c r="C11" t="s">
        <v>179</v>
      </c>
      <c r="D11" t="s">
        <v>179</v>
      </c>
      <c r="E11" t="s">
        <v>179</v>
      </c>
      <c r="F11" t="s">
        <v>179</v>
      </c>
      <c r="G11" t="s">
        <v>179</v>
      </c>
      <c r="H11" t="s">
        <v>179</v>
      </c>
      <c r="I11" t="s">
        <v>174</v>
      </c>
      <c r="J11" t="s">
        <v>174</v>
      </c>
      <c r="K11" t="s">
        <v>174</v>
      </c>
      <c r="L11" t="s">
        <v>174</v>
      </c>
      <c r="M11" t="s">
        <v>174</v>
      </c>
      <c r="N11" t="s">
        <v>179</v>
      </c>
      <c r="O11" t="s">
        <v>179</v>
      </c>
      <c r="P11" t="s">
        <v>174</v>
      </c>
      <c r="Q11" s="228" t="s">
        <v>280</v>
      </c>
      <c r="R11" s="228" t="s">
        <v>280</v>
      </c>
      <c r="S11" s="228" t="s">
        <v>281</v>
      </c>
    </row>
    <row r="12" spans="1:19" ht="12.75">
      <c r="A12">
        <v>11</v>
      </c>
      <c r="B12" t="s">
        <v>24</v>
      </c>
      <c r="C12" t="s">
        <v>192</v>
      </c>
      <c r="D12" s="3" t="s">
        <v>282</v>
      </c>
      <c r="E12" s="3" t="s">
        <v>282</v>
      </c>
      <c r="F12" s="3" t="s">
        <v>282</v>
      </c>
      <c r="G12" s="3" t="s">
        <v>179</v>
      </c>
      <c r="H12" s="3" t="s">
        <v>179</v>
      </c>
      <c r="I12" s="3" t="s">
        <v>283</v>
      </c>
      <c r="J12" s="3" t="s">
        <v>283</v>
      </c>
      <c r="K12" t="s">
        <v>174</v>
      </c>
      <c r="L12" t="s">
        <v>174</v>
      </c>
      <c r="M12" s="3" t="s">
        <v>171</v>
      </c>
      <c r="N12" s="3" t="s">
        <v>282</v>
      </c>
      <c r="O12" t="s">
        <v>179</v>
      </c>
      <c r="P12" t="s">
        <v>283</v>
      </c>
      <c r="Q12" s="228" t="s">
        <v>255</v>
      </c>
      <c r="R12" s="228" t="s">
        <v>259</v>
      </c>
      <c r="S12" s="228" t="s">
        <v>284</v>
      </c>
    </row>
    <row r="13" spans="1:19" ht="12.75">
      <c r="A13">
        <v>12</v>
      </c>
      <c r="B13" t="s">
        <v>25</v>
      </c>
      <c r="C13" s="3" t="s">
        <v>285</v>
      </c>
      <c r="D13" s="3" t="s">
        <v>285</v>
      </c>
      <c r="E13" s="3" t="s">
        <v>285</v>
      </c>
      <c r="F13" s="3" t="s">
        <v>285</v>
      </c>
      <c r="G13" s="3" t="s">
        <v>286</v>
      </c>
      <c r="H13" s="3" t="s">
        <v>286</v>
      </c>
      <c r="I13" s="3" t="s">
        <v>287</v>
      </c>
      <c r="J13" s="3" t="s">
        <v>287</v>
      </c>
      <c r="K13" s="3" t="s">
        <v>287</v>
      </c>
      <c r="L13" s="3" t="s">
        <v>287</v>
      </c>
      <c r="M13" s="3" t="s">
        <v>287</v>
      </c>
      <c r="N13" s="3" t="s">
        <v>288</v>
      </c>
      <c r="O13" s="228" t="s">
        <v>286</v>
      </c>
      <c r="P13" s="228" t="s">
        <v>287</v>
      </c>
      <c r="Q13" s="228" t="s">
        <v>259</v>
      </c>
      <c r="R13" s="228" t="s">
        <v>267</v>
      </c>
      <c r="S13" s="228" t="s">
        <v>289</v>
      </c>
    </row>
    <row r="14" spans="1:19" ht="12.75">
      <c r="A14">
        <v>13</v>
      </c>
      <c r="B14" s="3" t="s">
        <v>26</v>
      </c>
      <c r="C14" t="s">
        <v>143</v>
      </c>
      <c r="D14" t="s">
        <v>143</v>
      </c>
      <c r="E14" t="s">
        <v>143</v>
      </c>
      <c r="F14" t="s">
        <v>143</v>
      </c>
      <c r="G14" t="s">
        <v>143</v>
      </c>
      <c r="H14" t="s">
        <v>143</v>
      </c>
      <c r="I14" t="s">
        <v>143</v>
      </c>
      <c r="J14" t="s">
        <v>143</v>
      </c>
      <c r="K14" t="s">
        <v>143</v>
      </c>
      <c r="L14" t="s">
        <v>143</v>
      </c>
      <c r="M14" t="s">
        <v>143</v>
      </c>
      <c r="N14" t="s">
        <v>143</v>
      </c>
      <c r="O14" t="s">
        <v>143</v>
      </c>
      <c r="P14" t="s">
        <v>143</v>
      </c>
      <c r="Q14" s="228" t="s">
        <v>289</v>
      </c>
      <c r="R14" s="228" t="s">
        <v>198</v>
      </c>
      <c r="S14" s="228" t="s">
        <v>290</v>
      </c>
    </row>
    <row r="15" spans="1:19" ht="12.75">
      <c r="A15">
        <v>14</v>
      </c>
      <c r="B15" t="s">
        <v>27</v>
      </c>
      <c r="C15" t="s">
        <v>143</v>
      </c>
      <c r="D15" t="s">
        <v>143</v>
      </c>
      <c r="E15" t="s">
        <v>143</v>
      </c>
      <c r="F15" t="s">
        <v>143</v>
      </c>
      <c r="G15" t="s">
        <v>143</v>
      </c>
      <c r="H15" t="s">
        <v>143</v>
      </c>
      <c r="I15" t="s">
        <v>143</v>
      </c>
      <c r="J15" t="s">
        <v>143</v>
      </c>
      <c r="K15" t="s">
        <v>143</v>
      </c>
      <c r="L15" t="s">
        <v>143</v>
      </c>
      <c r="M15" t="s">
        <v>143</v>
      </c>
      <c r="N15" t="s">
        <v>143</v>
      </c>
      <c r="O15" t="s">
        <v>143</v>
      </c>
      <c r="P15" t="s">
        <v>143</v>
      </c>
      <c r="Q15" s="228" t="s">
        <v>200</v>
      </c>
      <c r="R15" s="228" t="s">
        <v>259</v>
      </c>
      <c r="S15" s="228" t="s">
        <v>291</v>
      </c>
    </row>
    <row r="16" spans="1:19" ht="12.75">
      <c r="A16">
        <v>15</v>
      </c>
      <c r="B16" t="s">
        <v>28</v>
      </c>
      <c r="C16" t="s">
        <v>143</v>
      </c>
      <c r="D16" t="s">
        <v>143</v>
      </c>
      <c r="E16" t="s">
        <v>143</v>
      </c>
      <c r="F16" t="s">
        <v>143</v>
      </c>
      <c r="G16" t="s">
        <v>143</v>
      </c>
      <c r="H16" t="s">
        <v>143</v>
      </c>
      <c r="I16" t="s">
        <v>143</v>
      </c>
      <c r="J16" t="s">
        <v>143</v>
      </c>
      <c r="K16" t="s">
        <v>143</v>
      </c>
      <c r="L16" t="s">
        <v>143</v>
      </c>
      <c r="M16" t="s">
        <v>143</v>
      </c>
      <c r="N16" t="s">
        <v>143</v>
      </c>
      <c r="O16" t="s">
        <v>143</v>
      </c>
      <c r="P16" t="s">
        <v>143</v>
      </c>
      <c r="Q16" s="228" t="s">
        <v>292</v>
      </c>
      <c r="R16" s="228" t="s">
        <v>292</v>
      </c>
      <c r="S16" s="228" t="s">
        <v>293</v>
      </c>
    </row>
    <row r="17" spans="1:19" ht="12.75">
      <c r="A17">
        <v>16</v>
      </c>
      <c r="B17" t="s">
        <v>29</v>
      </c>
      <c r="C17" s="3" t="s">
        <v>179</v>
      </c>
      <c r="D17" s="3" t="s">
        <v>179</v>
      </c>
      <c r="E17" s="3" t="s">
        <v>179</v>
      </c>
      <c r="F17" s="3" t="s">
        <v>179</v>
      </c>
      <c r="G17" s="3" t="s">
        <v>283</v>
      </c>
      <c r="H17" s="3" t="s">
        <v>283</v>
      </c>
      <c r="I17" t="s">
        <v>174</v>
      </c>
      <c r="J17" t="s">
        <v>174</v>
      </c>
      <c r="K17" t="s">
        <v>171</v>
      </c>
      <c r="L17" t="s">
        <v>171</v>
      </c>
      <c r="M17" t="s">
        <v>171</v>
      </c>
      <c r="N17" s="3" t="s">
        <v>179</v>
      </c>
      <c r="O17" s="228" t="s">
        <v>283</v>
      </c>
      <c r="P17" s="228" t="s">
        <v>174</v>
      </c>
      <c r="Q17" s="228" t="s">
        <v>294</v>
      </c>
      <c r="R17" s="228" t="s">
        <v>275</v>
      </c>
      <c r="S17" s="228" t="s">
        <v>274</v>
      </c>
    </row>
    <row r="18" spans="1:19" ht="12.75">
      <c r="A18">
        <v>17</v>
      </c>
      <c r="B18" t="s">
        <v>30</v>
      </c>
      <c r="C18" s="3" t="s">
        <v>295</v>
      </c>
      <c r="D18" s="3" t="s">
        <v>295</v>
      </c>
      <c r="E18" s="3" t="s">
        <v>295</v>
      </c>
      <c r="F18" s="3" t="s">
        <v>295</v>
      </c>
      <c r="G18" s="3" t="s">
        <v>296</v>
      </c>
      <c r="H18" s="3" t="s">
        <v>296</v>
      </c>
      <c r="I18" s="3" t="s">
        <v>297</v>
      </c>
      <c r="J18" s="3" t="s">
        <v>297</v>
      </c>
      <c r="K18" s="3" t="s">
        <v>298</v>
      </c>
      <c r="L18" s="3" t="s">
        <v>298</v>
      </c>
      <c r="M18" s="3" t="s">
        <v>299</v>
      </c>
      <c r="N18" s="3" t="s">
        <v>295</v>
      </c>
      <c r="O18" s="228" t="s">
        <v>296</v>
      </c>
      <c r="P18" s="228" t="s">
        <v>297</v>
      </c>
      <c r="Q18" s="228" t="s">
        <v>300</v>
      </c>
      <c r="R18" s="228" t="s">
        <v>279</v>
      </c>
      <c r="S18" s="228" t="s">
        <v>294</v>
      </c>
    </row>
    <row r="19" spans="1:19" ht="12.75">
      <c r="A19">
        <v>18</v>
      </c>
      <c r="B19" t="s">
        <v>31</v>
      </c>
      <c r="C19" t="s">
        <v>143</v>
      </c>
      <c r="D19" t="s">
        <v>143</v>
      </c>
      <c r="E19" t="s">
        <v>143</v>
      </c>
      <c r="F19" t="s">
        <v>143</v>
      </c>
      <c r="G19" t="s">
        <v>143</v>
      </c>
      <c r="H19" t="s">
        <v>143</v>
      </c>
      <c r="I19" t="s">
        <v>143</v>
      </c>
      <c r="J19" t="s">
        <v>143</v>
      </c>
      <c r="K19" t="s">
        <v>143</v>
      </c>
      <c r="L19" t="s">
        <v>143</v>
      </c>
      <c r="M19" t="s">
        <v>143</v>
      </c>
      <c r="N19" t="s">
        <v>143</v>
      </c>
      <c r="O19" t="s">
        <v>143</v>
      </c>
      <c r="P19" t="s">
        <v>143</v>
      </c>
      <c r="Q19" s="228" t="s">
        <v>301</v>
      </c>
      <c r="R19" s="228" t="s">
        <v>301</v>
      </c>
      <c r="S19" s="228" t="s">
        <v>302</v>
      </c>
    </row>
    <row r="20" spans="1:19" ht="12.75">
      <c r="A20">
        <v>19</v>
      </c>
      <c r="B20" t="s">
        <v>32</v>
      </c>
      <c r="C20" t="s">
        <v>143</v>
      </c>
      <c r="D20" t="s">
        <v>143</v>
      </c>
      <c r="E20" t="s">
        <v>143</v>
      </c>
      <c r="F20" t="s">
        <v>143</v>
      </c>
      <c r="G20" t="s">
        <v>143</v>
      </c>
      <c r="H20" t="s">
        <v>143</v>
      </c>
      <c r="I20" t="s">
        <v>143</v>
      </c>
      <c r="J20" t="s">
        <v>143</v>
      </c>
      <c r="K20" t="s">
        <v>143</v>
      </c>
      <c r="L20" t="s">
        <v>143</v>
      </c>
      <c r="M20" t="s">
        <v>143</v>
      </c>
      <c r="N20" t="s">
        <v>143</v>
      </c>
      <c r="O20" t="s">
        <v>143</v>
      </c>
      <c r="P20" t="s">
        <v>143</v>
      </c>
      <c r="Q20" s="228" t="s">
        <v>279</v>
      </c>
      <c r="R20" s="228" t="s">
        <v>300</v>
      </c>
      <c r="S20" s="228" t="s">
        <v>303</v>
      </c>
    </row>
    <row r="21" spans="1:19" ht="12.75">
      <c r="A21">
        <v>20</v>
      </c>
      <c r="B21" t="s">
        <v>249</v>
      </c>
      <c r="C21" t="s">
        <v>143</v>
      </c>
      <c r="D21" t="s">
        <v>143</v>
      </c>
      <c r="E21" t="s">
        <v>143</v>
      </c>
      <c r="F21" t="s">
        <v>143</v>
      </c>
      <c r="G21" t="s">
        <v>143</v>
      </c>
      <c r="H21" t="s">
        <v>143</v>
      </c>
      <c r="I21" t="s">
        <v>143</v>
      </c>
      <c r="J21" t="s">
        <v>143</v>
      </c>
      <c r="K21" t="s">
        <v>143</v>
      </c>
      <c r="L21" t="s">
        <v>143</v>
      </c>
      <c r="M21" t="s">
        <v>143</v>
      </c>
      <c r="N21" t="s">
        <v>143</v>
      </c>
      <c r="O21" t="s">
        <v>143</v>
      </c>
      <c r="P21" t="s">
        <v>143</v>
      </c>
      <c r="Q21" s="228" t="s">
        <v>304</v>
      </c>
      <c r="R21" s="228"/>
      <c r="S21" s="228"/>
    </row>
    <row r="22" spans="3:16" ht="12.75">
      <c r="C22">
        <v>1</v>
      </c>
      <c r="D22">
        <v>2</v>
      </c>
      <c r="E22">
        <v>3</v>
      </c>
      <c r="F22">
        <v>4</v>
      </c>
      <c r="G22">
        <v>5</v>
      </c>
      <c r="H22">
        <v>6</v>
      </c>
      <c r="I22">
        <v>7</v>
      </c>
      <c r="J22">
        <v>8</v>
      </c>
      <c r="K22">
        <v>9</v>
      </c>
      <c r="L22">
        <v>10</v>
      </c>
      <c r="M22">
        <v>11</v>
      </c>
      <c r="N22">
        <v>12</v>
      </c>
      <c r="O22">
        <v>13</v>
      </c>
      <c r="P22">
        <v>14</v>
      </c>
    </row>
    <row r="23" spans="14:18" ht="12.75">
      <c r="N23" t="s">
        <v>305</v>
      </c>
      <c r="O23" t="s">
        <v>306</v>
      </c>
      <c r="P23" t="s">
        <v>307</v>
      </c>
      <c r="R23" s="2" t="s">
        <v>308</v>
      </c>
    </row>
    <row r="24" spans="1:18" ht="12.75">
      <c r="A24" t="s">
        <v>253</v>
      </c>
      <c r="B24" t="s">
        <v>342</v>
      </c>
      <c r="C24" t="s">
        <v>309</v>
      </c>
      <c r="D24" t="s">
        <v>310</v>
      </c>
      <c r="E24" t="s">
        <v>217</v>
      </c>
      <c r="F24" t="s">
        <v>218</v>
      </c>
      <c r="G24" t="s">
        <v>219</v>
      </c>
      <c r="H24" t="s">
        <v>220</v>
      </c>
      <c r="I24" t="s">
        <v>221</v>
      </c>
      <c r="J24" t="s">
        <v>222</v>
      </c>
      <c r="K24" t="s">
        <v>223</v>
      </c>
      <c r="L24" t="s">
        <v>224</v>
      </c>
      <c r="M24" t="s">
        <v>225</v>
      </c>
      <c r="N24" t="s">
        <v>311</v>
      </c>
      <c r="O24" t="s">
        <v>312</v>
      </c>
      <c r="P24" t="s">
        <v>313</v>
      </c>
      <c r="Q24" s="228" t="s">
        <v>254</v>
      </c>
      <c r="R24" s="228" t="s">
        <v>314</v>
      </c>
    </row>
    <row r="25" spans="1:18" ht="12.75">
      <c r="A25">
        <v>1</v>
      </c>
      <c r="B25" s="3" t="s">
        <v>84</v>
      </c>
      <c r="C25" s="3" t="s">
        <v>283</v>
      </c>
      <c r="D25" s="3" t="s">
        <v>283</v>
      </c>
      <c r="E25" t="s">
        <v>174</v>
      </c>
      <c r="F25" t="s">
        <v>174</v>
      </c>
      <c r="G25" t="s">
        <v>174</v>
      </c>
      <c r="H25" t="s">
        <v>174</v>
      </c>
      <c r="I25" t="s">
        <v>171</v>
      </c>
      <c r="J25" t="s">
        <v>171</v>
      </c>
      <c r="K25" t="s">
        <v>171</v>
      </c>
      <c r="L25" t="s">
        <v>171</v>
      </c>
      <c r="M25" t="s">
        <v>171</v>
      </c>
      <c r="N25" s="3" t="s">
        <v>283</v>
      </c>
      <c r="O25" s="3" t="s">
        <v>174</v>
      </c>
      <c r="P25" s="3" t="s">
        <v>174</v>
      </c>
      <c r="Q25" s="228" t="s">
        <v>259</v>
      </c>
      <c r="R25" s="2" t="s">
        <v>174</v>
      </c>
    </row>
    <row r="26" spans="1:17" ht="12.75">
      <c r="A26">
        <v>2</v>
      </c>
      <c r="B26" s="3" t="s">
        <v>19</v>
      </c>
      <c r="D26" t="s">
        <v>143</v>
      </c>
      <c r="E26" t="s">
        <v>143</v>
      </c>
      <c r="F26" t="s">
        <v>143</v>
      </c>
      <c r="G26" t="s">
        <v>143</v>
      </c>
      <c r="H26" t="s">
        <v>143</v>
      </c>
      <c r="I26" t="s">
        <v>143</v>
      </c>
      <c r="J26" t="s">
        <v>143</v>
      </c>
      <c r="K26" t="s">
        <v>143</v>
      </c>
      <c r="L26" t="s">
        <v>143</v>
      </c>
      <c r="M26" t="s">
        <v>143</v>
      </c>
      <c r="N26" t="s">
        <v>143</v>
      </c>
      <c r="Q26" s="228" t="s">
        <v>289</v>
      </c>
    </row>
    <row r="27" spans="1:17" ht="12.75">
      <c r="A27">
        <v>3</v>
      </c>
      <c r="B27" s="3" t="s">
        <v>31</v>
      </c>
      <c r="Q27" s="228" t="s">
        <v>271</v>
      </c>
    </row>
    <row r="28" spans="1:18" ht="12.75">
      <c r="A28">
        <v>4</v>
      </c>
      <c r="B28" s="3" t="s">
        <v>29</v>
      </c>
      <c r="C28" t="s">
        <v>174</v>
      </c>
      <c r="D28" t="s">
        <v>174</v>
      </c>
      <c r="E28" t="s">
        <v>174</v>
      </c>
      <c r="F28" t="s">
        <v>174</v>
      </c>
      <c r="G28" t="s">
        <v>174</v>
      </c>
      <c r="H28" t="s">
        <v>174</v>
      </c>
      <c r="I28" t="s">
        <v>171</v>
      </c>
      <c r="J28" t="s">
        <v>171</v>
      </c>
      <c r="K28" t="s">
        <v>171</v>
      </c>
      <c r="L28" t="s">
        <v>171</v>
      </c>
      <c r="M28" t="s">
        <v>171</v>
      </c>
      <c r="N28" t="s">
        <v>174</v>
      </c>
      <c r="O28" t="s">
        <v>174</v>
      </c>
      <c r="P28" t="s">
        <v>174</v>
      </c>
      <c r="Q28" s="228" t="s">
        <v>274</v>
      </c>
      <c r="R28" s="2" t="s">
        <v>174</v>
      </c>
    </row>
    <row r="29" spans="1:18" ht="12.75">
      <c r="A29">
        <v>5</v>
      </c>
      <c r="B29" s="3" t="s">
        <v>14</v>
      </c>
      <c r="C29" s="3" t="s">
        <v>265</v>
      </c>
      <c r="D29" s="3" t="s">
        <v>265</v>
      </c>
      <c r="E29" s="3" t="s">
        <v>265</v>
      </c>
      <c r="F29" s="3" t="s">
        <v>265</v>
      </c>
      <c r="G29" s="3" t="s">
        <v>266</v>
      </c>
      <c r="H29" s="3" t="s">
        <v>266</v>
      </c>
      <c r="I29" s="3" t="s">
        <v>266</v>
      </c>
      <c r="J29" s="3" t="s">
        <v>266</v>
      </c>
      <c r="K29" s="3" t="s">
        <v>266</v>
      </c>
      <c r="L29" s="3" t="s">
        <v>266</v>
      </c>
      <c r="M29" s="3" t="s">
        <v>266</v>
      </c>
      <c r="N29" s="3" t="s">
        <v>265</v>
      </c>
      <c r="O29" s="3" t="s">
        <v>266</v>
      </c>
      <c r="P29" s="3" t="s">
        <v>266</v>
      </c>
      <c r="Q29" s="228" t="s">
        <v>315</v>
      </c>
      <c r="R29" s="228" t="s">
        <v>266</v>
      </c>
    </row>
    <row r="30" spans="1:17" ht="12.75">
      <c r="A30">
        <v>6</v>
      </c>
      <c r="B30" s="3" t="s">
        <v>26</v>
      </c>
      <c r="Q30" s="228" t="s">
        <v>316</v>
      </c>
    </row>
    <row r="31" spans="1:17" ht="12.75">
      <c r="A31">
        <v>7</v>
      </c>
      <c r="B31" s="3" t="s">
        <v>11</v>
      </c>
      <c r="Q31" s="228" t="s">
        <v>261</v>
      </c>
    </row>
    <row r="32" spans="1:17" ht="12.75">
      <c r="A32">
        <v>8</v>
      </c>
      <c r="B32" s="3" t="s">
        <v>12</v>
      </c>
      <c r="Q32" s="228" t="s">
        <v>290</v>
      </c>
    </row>
    <row r="33" spans="1:17" ht="12.75">
      <c r="A33">
        <v>9</v>
      </c>
      <c r="B33" s="3" t="s">
        <v>20</v>
      </c>
      <c r="Q33" s="228" t="s">
        <v>200</v>
      </c>
    </row>
    <row r="34" spans="1:18" ht="12.75">
      <c r="A34">
        <v>10</v>
      </c>
      <c r="B34" s="3" t="s">
        <v>30</v>
      </c>
      <c r="C34" s="3" t="s">
        <v>297</v>
      </c>
      <c r="D34" s="3" t="s">
        <v>297</v>
      </c>
      <c r="E34" s="3" t="s">
        <v>297</v>
      </c>
      <c r="F34" s="3" t="s">
        <v>297</v>
      </c>
      <c r="G34" s="3" t="s">
        <v>298</v>
      </c>
      <c r="H34" s="3" t="s">
        <v>298</v>
      </c>
      <c r="I34" s="3" t="s">
        <v>299</v>
      </c>
      <c r="J34" s="3" t="s">
        <v>299</v>
      </c>
      <c r="K34" s="3" t="s">
        <v>299</v>
      </c>
      <c r="L34" s="3" t="s">
        <v>299</v>
      </c>
      <c r="M34" s="3" t="s">
        <v>299</v>
      </c>
      <c r="N34" s="3" t="s">
        <v>297</v>
      </c>
      <c r="O34" s="3" t="s">
        <v>298</v>
      </c>
      <c r="P34" s="3" t="s">
        <v>299</v>
      </c>
      <c r="Q34" s="228" t="s">
        <v>317</v>
      </c>
      <c r="R34" s="228" t="s">
        <v>299</v>
      </c>
    </row>
    <row r="35" spans="1:17" ht="12.75">
      <c r="A35">
        <v>11</v>
      </c>
      <c r="B35" s="3" t="s">
        <v>17</v>
      </c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228" t="s">
        <v>318</v>
      </c>
    </row>
    <row r="36" spans="1:18" ht="12.75">
      <c r="A36">
        <v>12</v>
      </c>
      <c r="B36" s="3" t="s">
        <v>13</v>
      </c>
      <c r="C36" t="s">
        <v>174</v>
      </c>
      <c r="D36" t="s">
        <v>174</v>
      </c>
      <c r="E36" t="s">
        <v>174</v>
      </c>
      <c r="F36" t="s">
        <v>174</v>
      </c>
      <c r="G36" t="s">
        <v>174</v>
      </c>
      <c r="H36" t="s">
        <v>174</v>
      </c>
      <c r="I36" t="s">
        <v>171</v>
      </c>
      <c r="J36" t="s">
        <v>171</v>
      </c>
      <c r="K36" t="s">
        <v>171</v>
      </c>
      <c r="L36" t="s">
        <v>171</v>
      </c>
      <c r="M36" t="s">
        <v>171</v>
      </c>
      <c r="N36" t="s">
        <v>174</v>
      </c>
      <c r="O36" t="s">
        <v>174</v>
      </c>
      <c r="P36" t="s">
        <v>174</v>
      </c>
      <c r="Q36" s="228" t="s">
        <v>300</v>
      </c>
      <c r="R36" s="2" t="s">
        <v>174</v>
      </c>
    </row>
    <row r="37" spans="1:18" ht="12.75">
      <c r="A37">
        <v>13</v>
      </c>
      <c r="B37" s="3" t="s">
        <v>25</v>
      </c>
      <c r="C37" s="3" t="s">
        <v>287</v>
      </c>
      <c r="D37" s="3" t="s">
        <v>287</v>
      </c>
      <c r="E37" s="3" t="s">
        <v>287</v>
      </c>
      <c r="F37" s="3" t="s">
        <v>287</v>
      </c>
      <c r="G37" s="3" t="s">
        <v>287</v>
      </c>
      <c r="H37" s="3" t="s">
        <v>287</v>
      </c>
      <c r="I37" s="3" t="s">
        <v>287</v>
      </c>
      <c r="J37" s="3" t="s">
        <v>287</v>
      </c>
      <c r="K37" s="3" t="s">
        <v>287</v>
      </c>
      <c r="L37" s="3" t="s">
        <v>287</v>
      </c>
      <c r="M37" s="3" t="s">
        <v>319</v>
      </c>
      <c r="N37" s="3" t="s">
        <v>287</v>
      </c>
      <c r="O37" s="3" t="s">
        <v>287</v>
      </c>
      <c r="P37" s="3" t="s">
        <v>287</v>
      </c>
      <c r="Q37" s="228" t="s">
        <v>301</v>
      </c>
      <c r="R37" s="228" t="s">
        <v>319</v>
      </c>
    </row>
    <row r="38" spans="1:17" ht="12.75">
      <c r="A38">
        <v>14</v>
      </c>
      <c r="B38" t="s">
        <v>28</v>
      </c>
      <c r="Q38" s="228" t="s">
        <v>280</v>
      </c>
    </row>
    <row r="39" spans="3:16" ht="12.75">
      <c r="C39" s="3"/>
      <c r="D39" s="3"/>
      <c r="E39" s="3"/>
      <c r="F39" s="3"/>
      <c r="G39" s="3"/>
      <c r="H39" s="3"/>
      <c r="N39" s="3"/>
      <c r="O39" s="3"/>
      <c r="P39" s="3"/>
    </row>
    <row r="40" spans="3:16" ht="12.75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</row>
    <row r="41" spans="1:18" ht="12.75">
      <c r="A41" t="s">
        <v>253</v>
      </c>
      <c r="B41" t="s">
        <v>344</v>
      </c>
      <c r="C41" t="s">
        <v>309</v>
      </c>
      <c r="D41" t="s">
        <v>216</v>
      </c>
      <c r="E41" t="s">
        <v>217</v>
      </c>
      <c r="F41" t="s">
        <v>218</v>
      </c>
      <c r="G41" t="s">
        <v>219</v>
      </c>
      <c r="H41" t="s">
        <v>220</v>
      </c>
      <c r="I41" t="s">
        <v>221</v>
      </c>
      <c r="J41" t="s">
        <v>222</v>
      </c>
      <c r="K41" t="s">
        <v>223</v>
      </c>
      <c r="L41" t="s">
        <v>224</v>
      </c>
      <c r="M41" t="s">
        <v>225</v>
      </c>
      <c r="N41" t="s">
        <v>311</v>
      </c>
      <c r="O41" s="228" t="s">
        <v>312</v>
      </c>
      <c r="Q41" s="228" t="s">
        <v>254</v>
      </c>
      <c r="R41" s="228"/>
    </row>
    <row r="42" spans="1:19" ht="12.75">
      <c r="A42">
        <v>1</v>
      </c>
      <c r="B42" t="s">
        <v>11</v>
      </c>
      <c r="C42" t="s">
        <v>143</v>
      </c>
      <c r="D42" t="s">
        <v>143</v>
      </c>
      <c r="E42" t="s">
        <v>143</v>
      </c>
      <c r="F42" t="s">
        <v>143</v>
      </c>
      <c r="G42" t="s">
        <v>143</v>
      </c>
      <c r="H42" t="s">
        <v>143</v>
      </c>
      <c r="I42" t="s">
        <v>143</v>
      </c>
      <c r="J42" t="s">
        <v>143</v>
      </c>
      <c r="K42" t="s">
        <v>143</v>
      </c>
      <c r="L42" t="s">
        <v>143</v>
      </c>
      <c r="M42" t="s">
        <v>143</v>
      </c>
      <c r="N42" t="s">
        <v>143</v>
      </c>
      <c r="O42" t="s">
        <v>143</v>
      </c>
      <c r="P42" t="s">
        <v>143</v>
      </c>
      <c r="Q42" s="228" t="s">
        <v>255</v>
      </c>
      <c r="R42" s="228" t="s">
        <v>256</v>
      </c>
      <c r="S42" s="228" t="s">
        <v>257</v>
      </c>
    </row>
    <row r="43" spans="1:19" ht="12.75">
      <c r="A43">
        <v>2</v>
      </c>
      <c r="B43" t="s">
        <v>258</v>
      </c>
      <c r="C43" t="s">
        <v>143</v>
      </c>
      <c r="D43" t="s">
        <v>143</v>
      </c>
      <c r="E43" t="s">
        <v>143</v>
      </c>
      <c r="F43" t="s">
        <v>143</v>
      </c>
      <c r="G43" t="s">
        <v>143</v>
      </c>
      <c r="H43" t="s">
        <v>143</v>
      </c>
      <c r="I43" t="s">
        <v>143</v>
      </c>
      <c r="J43" t="s">
        <v>143</v>
      </c>
      <c r="K43" t="s">
        <v>143</v>
      </c>
      <c r="L43" t="s">
        <v>143</v>
      </c>
      <c r="M43" t="s">
        <v>143</v>
      </c>
      <c r="N43" t="s">
        <v>143</v>
      </c>
      <c r="O43" t="s">
        <v>143</v>
      </c>
      <c r="P43" t="s">
        <v>143</v>
      </c>
      <c r="Q43" s="228" t="s">
        <v>259</v>
      </c>
      <c r="R43" s="228" t="s">
        <v>260</v>
      </c>
      <c r="S43" s="228" t="s">
        <v>259</v>
      </c>
    </row>
    <row r="44" spans="1:19" ht="12.75">
      <c r="A44">
        <v>3</v>
      </c>
      <c r="B44" t="s">
        <v>13</v>
      </c>
      <c r="C44" t="s">
        <v>174</v>
      </c>
      <c r="D44" t="s">
        <v>174</v>
      </c>
      <c r="E44" t="s">
        <v>174</v>
      </c>
      <c r="F44" t="s">
        <v>174</v>
      </c>
      <c r="G44" t="s">
        <v>174</v>
      </c>
      <c r="H44" t="s">
        <v>174</v>
      </c>
      <c r="I44" t="s">
        <v>171</v>
      </c>
      <c r="J44" t="s">
        <v>171</v>
      </c>
      <c r="K44" t="s">
        <v>171</v>
      </c>
      <c r="L44" t="s">
        <v>171</v>
      </c>
      <c r="M44" t="s">
        <v>171</v>
      </c>
      <c r="N44" t="s">
        <v>174</v>
      </c>
      <c r="O44" t="s">
        <v>174</v>
      </c>
      <c r="P44" t="s">
        <v>174</v>
      </c>
      <c r="Q44" s="228" t="s">
        <v>198</v>
      </c>
      <c r="R44" s="228" t="s">
        <v>200</v>
      </c>
      <c r="S44" s="228" t="s">
        <v>261</v>
      </c>
    </row>
    <row r="45" spans="1:19" ht="12.75">
      <c r="A45">
        <v>4</v>
      </c>
      <c r="B45" t="s">
        <v>14</v>
      </c>
      <c r="C45" s="3" t="s">
        <v>265</v>
      </c>
      <c r="D45" s="3" t="s">
        <v>265</v>
      </c>
      <c r="E45" s="3" t="s">
        <v>265</v>
      </c>
      <c r="F45" s="3" t="s">
        <v>265</v>
      </c>
      <c r="G45" s="3" t="s">
        <v>266</v>
      </c>
      <c r="H45" s="3" t="s">
        <v>266</v>
      </c>
      <c r="I45" s="3" t="s">
        <v>266</v>
      </c>
      <c r="J45" s="3" t="s">
        <v>266</v>
      </c>
      <c r="K45" s="3" t="s">
        <v>266</v>
      </c>
      <c r="L45" s="3" t="s">
        <v>266</v>
      </c>
      <c r="M45" s="3" t="s">
        <v>266</v>
      </c>
      <c r="N45" s="3" t="s">
        <v>265</v>
      </c>
      <c r="O45" s="3" t="s">
        <v>266</v>
      </c>
      <c r="P45" s="3" t="s">
        <v>266</v>
      </c>
      <c r="Q45" s="228" t="s">
        <v>259</v>
      </c>
      <c r="R45" s="228" t="s">
        <v>320</v>
      </c>
      <c r="S45" s="228" t="s">
        <v>269</v>
      </c>
    </row>
    <row r="46" spans="1:19" ht="12.75">
      <c r="A46">
        <v>5</v>
      </c>
      <c r="B46" t="s">
        <v>15</v>
      </c>
      <c r="C46" t="s">
        <v>143</v>
      </c>
      <c r="D46" t="s">
        <v>143</v>
      </c>
      <c r="E46" t="s">
        <v>143</v>
      </c>
      <c r="F46" t="s">
        <v>143</v>
      </c>
      <c r="G46" t="s">
        <v>143</v>
      </c>
      <c r="H46" t="s">
        <v>143</v>
      </c>
      <c r="I46" t="s">
        <v>143</v>
      </c>
      <c r="J46" t="s">
        <v>143</v>
      </c>
      <c r="K46" t="s">
        <v>143</v>
      </c>
      <c r="L46" t="s">
        <v>143</v>
      </c>
      <c r="M46" t="s">
        <v>143</v>
      </c>
      <c r="N46" t="s">
        <v>143</v>
      </c>
      <c r="O46" t="s">
        <v>143</v>
      </c>
      <c r="P46" t="s">
        <v>143</v>
      </c>
      <c r="Q46" s="228" t="s">
        <v>198</v>
      </c>
      <c r="R46" s="228" t="s">
        <v>321</v>
      </c>
      <c r="S46" s="228" t="s">
        <v>271</v>
      </c>
    </row>
    <row r="47" spans="1:19" ht="12.75">
      <c r="A47">
        <v>6</v>
      </c>
      <c r="B47" t="s">
        <v>17</v>
      </c>
      <c r="C47" t="s">
        <v>143</v>
      </c>
      <c r="D47" t="s">
        <v>143</v>
      </c>
      <c r="E47" t="s">
        <v>143</v>
      </c>
      <c r="F47" t="s">
        <v>143</v>
      </c>
      <c r="G47" t="s">
        <v>143</v>
      </c>
      <c r="H47" t="s">
        <v>143</v>
      </c>
      <c r="I47" t="s">
        <v>143</v>
      </c>
      <c r="J47" t="s">
        <v>143</v>
      </c>
      <c r="K47" t="s">
        <v>143</v>
      </c>
      <c r="L47" t="s">
        <v>143</v>
      </c>
      <c r="M47" t="s">
        <v>143</v>
      </c>
      <c r="N47" t="s">
        <v>143</v>
      </c>
      <c r="O47" t="s">
        <v>143</v>
      </c>
      <c r="P47" t="s">
        <v>143</v>
      </c>
      <c r="Q47" s="228" t="s">
        <v>292</v>
      </c>
      <c r="R47" s="228" t="s">
        <v>318</v>
      </c>
      <c r="S47" s="228" t="s">
        <v>273</v>
      </c>
    </row>
    <row r="48" spans="1:19" ht="12.75">
      <c r="A48">
        <v>7</v>
      </c>
      <c r="B48" t="s">
        <v>19</v>
      </c>
      <c r="C48" t="s">
        <v>143</v>
      </c>
      <c r="D48" t="s">
        <v>143</v>
      </c>
      <c r="E48" t="s">
        <v>143</v>
      </c>
      <c r="F48" t="s">
        <v>143</v>
      </c>
      <c r="G48" t="s">
        <v>143</v>
      </c>
      <c r="H48" t="s">
        <v>143</v>
      </c>
      <c r="I48" t="s">
        <v>143</v>
      </c>
      <c r="J48" t="s">
        <v>143</v>
      </c>
      <c r="K48" t="s">
        <v>143</v>
      </c>
      <c r="L48" t="s">
        <v>143</v>
      </c>
      <c r="M48" t="s">
        <v>143</v>
      </c>
      <c r="N48" t="s">
        <v>143</v>
      </c>
      <c r="O48" t="s">
        <v>143</v>
      </c>
      <c r="P48" t="s">
        <v>143</v>
      </c>
      <c r="Q48" s="228" t="s">
        <v>322</v>
      </c>
      <c r="R48" s="228" t="s">
        <v>323</v>
      </c>
      <c r="S48" s="228" t="s">
        <v>276</v>
      </c>
    </row>
    <row r="49" spans="1:19" ht="12.75">
      <c r="A49">
        <v>8</v>
      </c>
      <c r="B49" t="s">
        <v>20</v>
      </c>
      <c r="C49" t="s">
        <v>143</v>
      </c>
      <c r="D49" t="s">
        <v>143</v>
      </c>
      <c r="E49" t="s">
        <v>143</v>
      </c>
      <c r="F49" t="s">
        <v>143</v>
      </c>
      <c r="G49" t="s">
        <v>143</v>
      </c>
      <c r="H49" t="s">
        <v>143</v>
      </c>
      <c r="I49" t="s">
        <v>143</v>
      </c>
      <c r="J49" t="s">
        <v>143</v>
      </c>
      <c r="K49" t="s">
        <v>143</v>
      </c>
      <c r="L49" t="s">
        <v>143</v>
      </c>
      <c r="M49" t="s">
        <v>143</v>
      </c>
      <c r="N49" t="s">
        <v>143</v>
      </c>
      <c r="O49" t="s">
        <v>143</v>
      </c>
      <c r="P49" t="s">
        <v>143</v>
      </c>
      <c r="Q49" s="228" t="s">
        <v>324</v>
      </c>
      <c r="R49" s="228" t="s">
        <v>325</v>
      </c>
      <c r="S49" s="228" t="s">
        <v>279</v>
      </c>
    </row>
    <row r="50" spans="1:19" ht="12.75">
      <c r="A50">
        <v>9</v>
      </c>
      <c r="B50" t="s">
        <v>21</v>
      </c>
      <c r="C50" s="3" t="s">
        <v>265</v>
      </c>
      <c r="D50" s="3" t="s">
        <v>265</v>
      </c>
      <c r="E50" s="3" t="s">
        <v>265</v>
      </c>
      <c r="F50" s="3" t="s">
        <v>265</v>
      </c>
      <c r="G50" s="3" t="s">
        <v>266</v>
      </c>
      <c r="H50" s="3" t="s">
        <v>266</v>
      </c>
      <c r="I50" s="3" t="s">
        <v>266</v>
      </c>
      <c r="J50" s="3" t="s">
        <v>266</v>
      </c>
      <c r="K50" s="3" t="s">
        <v>266</v>
      </c>
      <c r="L50" s="3" t="s">
        <v>266</v>
      </c>
      <c r="M50" s="3" t="s">
        <v>266</v>
      </c>
      <c r="N50" s="3" t="s">
        <v>265</v>
      </c>
      <c r="O50" s="3" t="s">
        <v>266</v>
      </c>
      <c r="P50" s="3" t="s">
        <v>266</v>
      </c>
      <c r="Q50" s="228" t="s">
        <v>315</v>
      </c>
      <c r="R50" s="228" t="s">
        <v>326</v>
      </c>
      <c r="S50" s="228" t="s">
        <v>280</v>
      </c>
    </row>
    <row r="51" spans="1:19" ht="12.75">
      <c r="A51">
        <v>10</v>
      </c>
      <c r="B51" t="s">
        <v>103</v>
      </c>
      <c r="C51" t="s">
        <v>174</v>
      </c>
      <c r="D51" t="s">
        <v>174</v>
      </c>
      <c r="E51" t="s">
        <v>174</v>
      </c>
      <c r="F51" t="s">
        <v>174</v>
      </c>
      <c r="G51" t="s">
        <v>174</v>
      </c>
      <c r="H51" t="s">
        <v>174</v>
      </c>
      <c r="I51" t="s">
        <v>174</v>
      </c>
      <c r="J51" t="s">
        <v>174</v>
      </c>
      <c r="K51" t="s">
        <v>174</v>
      </c>
      <c r="L51" t="s">
        <v>174</v>
      </c>
      <c r="M51" t="s">
        <v>174</v>
      </c>
      <c r="N51" t="s">
        <v>174</v>
      </c>
      <c r="O51" t="s">
        <v>174</v>
      </c>
      <c r="P51" t="s">
        <v>174</v>
      </c>
      <c r="Q51" s="228" t="s">
        <v>327</v>
      </c>
      <c r="R51" s="228" t="s">
        <v>280</v>
      </c>
      <c r="S51" s="228" t="s">
        <v>281</v>
      </c>
    </row>
    <row r="52" spans="1:19" ht="12.75">
      <c r="A52">
        <v>11</v>
      </c>
      <c r="B52" t="s">
        <v>84</v>
      </c>
      <c r="C52" s="3" t="s">
        <v>283</v>
      </c>
      <c r="D52" s="3" t="s">
        <v>283</v>
      </c>
      <c r="E52" t="s">
        <v>174</v>
      </c>
      <c r="F52" t="s">
        <v>174</v>
      </c>
      <c r="G52" t="s">
        <v>174</v>
      </c>
      <c r="H52" t="s">
        <v>174</v>
      </c>
      <c r="I52" t="s">
        <v>171</v>
      </c>
      <c r="J52" t="s">
        <v>171</v>
      </c>
      <c r="K52" t="s">
        <v>171</v>
      </c>
      <c r="L52" t="s">
        <v>171</v>
      </c>
      <c r="M52" t="s">
        <v>171</v>
      </c>
      <c r="N52" s="3" t="s">
        <v>283</v>
      </c>
      <c r="O52" s="3" t="s">
        <v>174</v>
      </c>
      <c r="P52" s="3" t="s">
        <v>174</v>
      </c>
      <c r="Q52" s="228" t="s">
        <v>328</v>
      </c>
      <c r="R52" s="228" t="s">
        <v>291</v>
      </c>
      <c r="S52" s="228" t="s">
        <v>284</v>
      </c>
    </row>
    <row r="53" spans="1:19" ht="12.75">
      <c r="A53">
        <v>12</v>
      </c>
      <c r="B53" t="s">
        <v>25</v>
      </c>
      <c r="C53" s="3" t="s">
        <v>287</v>
      </c>
      <c r="D53" s="3" t="s">
        <v>287</v>
      </c>
      <c r="E53" s="3" t="s">
        <v>287</v>
      </c>
      <c r="F53" s="3" t="s">
        <v>287</v>
      </c>
      <c r="G53" s="3" t="s">
        <v>287</v>
      </c>
      <c r="H53" s="3" t="s">
        <v>287</v>
      </c>
      <c r="I53" s="3" t="s">
        <v>287</v>
      </c>
      <c r="J53" s="3" t="s">
        <v>287</v>
      </c>
      <c r="K53" s="3" t="s">
        <v>287</v>
      </c>
      <c r="L53" s="3" t="s">
        <v>287</v>
      </c>
      <c r="M53" s="3" t="s">
        <v>319</v>
      </c>
      <c r="N53" s="3" t="s">
        <v>287</v>
      </c>
      <c r="O53" s="3" t="s">
        <v>287</v>
      </c>
      <c r="P53" s="3" t="s">
        <v>287</v>
      </c>
      <c r="Q53" s="228" t="s">
        <v>291</v>
      </c>
      <c r="R53" s="228" t="s">
        <v>256</v>
      </c>
      <c r="S53" s="228" t="s">
        <v>289</v>
      </c>
    </row>
    <row r="54" spans="1:19" ht="12.75">
      <c r="A54">
        <v>13</v>
      </c>
      <c r="B54" s="3" t="s">
        <v>26</v>
      </c>
      <c r="C54" t="s">
        <v>143</v>
      </c>
      <c r="D54" t="s">
        <v>143</v>
      </c>
      <c r="E54" t="s">
        <v>143</v>
      </c>
      <c r="F54" t="s">
        <v>143</v>
      </c>
      <c r="G54" t="s">
        <v>143</v>
      </c>
      <c r="H54" t="s">
        <v>143</v>
      </c>
      <c r="I54" t="s">
        <v>143</v>
      </c>
      <c r="J54" t="s">
        <v>143</v>
      </c>
      <c r="K54" t="s">
        <v>143</v>
      </c>
      <c r="L54" t="s">
        <v>143</v>
      </c>
      <c r="M54" t="s">
        <v>143</v>
      </c>
      <c r="N54" t="s">
        <v>143</v>
      </c>
      <c r="O54" t="s">
        <v>143</v>
      </c>
      <c r="P54" t="s">
        <v>143</v>
      </c>
      <c r="Q54" s="228" t="s">
        <v>261</v>
      </c>
      <c r="R54" s="228" t="s">
        <v>289</v>
      </c>
      <c r="S54" s="228" t="s">
        <v>290</v>
      </c>
    </row>
    <row r="55" spans="1:19" ht="12.75">
      <c r="A55">
        <v>14</v>
      </c>
      <c r="B55" t="s">
        <v>27</v>
      </c>
      <c r="C55" t="s">
        <v>143</v>
      </c>
      <c r="D55" t="s">
        <v>143</v>
      </c>
      <c r="E55" t="s">
        <v>143</v>
      </c>
      <c r="F55" t="s">
        <v>143</v>
      </c>
      <c r="G55" t="s">
        <v>143</v>
      </c>
      <c r="H55" t="s">
        <v>143</v>
      </c>
      <c r="I55" t="s">
        <v>143</v>
      </c>
      <c r="J55" t="s">
        <v>143</v>
      </c>
      <c r="K55" t="s">
        <v>143</v>
      </c>
      <c r="L55" t="s">
        <v>143</v>
      </c>
      <c r="M55" t="s">
        <v>143</v>
      </c>
      <c r="N55" t="s">
        <v>143</v>
      </c>
      <c r="O55" t="s">
        <v>143</v>
      </c>
      <c r="P55" t="s">
        <v>143</v>
      </c>
      <c r="Q55" s="228" t="s">
        <v>260</v>
      </c>
      <c r="R55" s="228" t="s">
        <v>321</v>
      </c>
      <c r="S55" s="228" t="s">
        <v>291</v>
      </c>
    </row>
    <row r="56" spans="1:19" ht="12.75">
      <c r="A56">
        <v>15</v>
      </c>
      <c r="B56" t="s">
        <v>28</v>
      </c>
      <c r="C56" t="s">
        <v>143</v>
      </c>
      <c r="D56" t="s">
        <v>143</v>
      </c>
      <c r="E56" t="s">
        <v>143</v>
      </c>
      <c r="F56" t="s">
        <v>143</v>
      </c>
      <c r="G56" t="s">
        <v>143</v>
      </c>
      <c r="H56" t="s">
        <v>143</v>
      </c>
      <c r="I56" t="s">
        <v>143</v>
      </c>
      <c r="J56" t="s">
        <v>143</v>
      </c>
      <c r="K56" t="s">
        <v>143</v>
      </c>
      <c r="L56" t="s">
        <v>143</v>
      </c>
      <c r="M56" t="s">
        <v>143</v>
      </c>
      <c r="N56" t="s">
        <v>143</v>
      </c>
      <c r="O56" t="s">
        <v>143</v>
      </c>
      <c r="P56" t="s">
        <v>143</v>
      </c>
      <c r="Q56" s="228" t="s">
        <v>271</v>
      </c>
      <c r="R56" s="228" t="s">
        <v>329</v>
      </c>
      <c r="S56" s="228" t="s">
        <v>293</v>
      </c>
    </row>
    <row r="57" spans="1:19" ht="12.75">
      <c r="A57">
        <v>16</v>
      </c>
      <c r="B57" t="s">
        <v>29</v>
      </c>
      <c r="C57" t="s">
        <v>174</v>
      </c>
      <c r="D57" t="s">
        <v>174</v>
      </c>
      <c r="E57" t="s">
        <v>174</v>
      </c>
      <c r="F57" t="s">
        <v>174</v>
      </c>
      <c r="G57" t="s">
        <v>174</v>
      </c>
      <c r="H57" t="s">
        <v>174</v>
      </c>
      <c r="I57" t="s">
        <v>171</v>
      </c>
      <c r="J57" t="s">
        <v>171</v>
      </c>
      <c r="K57" t="s">
        <v>171</v>
      </c>
      <c r="L57" t="s">
        <v>171</v>
      </c>
      <c r="M57" t="s">
        <v>171</v>
      </c>
      <c r="N57" t="s">
        <v>174</v>
      </c>
      <c r="O57" t="s">
        <v>174</v>
      </c>
      <c r="P57" t="s">
        <v>174</v>
      </c>
      <c r="Q57" s="228" t="s">
        <v>330</v>
      </c>
      <c r="R57" s="228" t="s">
        <v>331</v>
      </c>
      <c r="S57" s="228" t="s">
        <v>274</v>
      </c>
    </row>
    <row r="58" spans="1:19" ht="12.75">
      <c r="A58">
        <v>17</v>
      </c>
      <c r="B58" t="s">
        <v>30</v>
      </c>
      <c r="C58" s="3" t="s">
        <v>297</v>
      </c>
      <c r="D58" s="3" t="s">
        <v>297</v>
      </c>
      <c r="E58" s="3" t="s">
        <v>297</v>
      </c>
      <c r="F58" s="3" t="s">
        <v>297</v>
      </c>
      <c r="G58" s="3" t="s">
        <v>298</v>
      </c>
      <c r="H58" s="3" t="s">
        <v>298</v>
      </c>
      <c r="I58" s="3" t="s">
        <v>299</v>
      </c>
      <c r="J58" s="3" t="s">
        <v>299</v>
      </c>
      <c r="K58" s="3" t="s">
        <v>299</v>
      </c>
      <c r="L58" s="3" t="s">
        <v>299</v>
      </c>
      <c r="M58" s="3" t="s">
        <v>299</v>
      </c>
      <c r="N58" s="3" t="s">
        <v>297</v>
      </c>
      <c r="O58" s="3" t="s">
        <v>298</v>
      </c>
      <c r="P58" s="3" t="s">
        <v>299</v>
      </c>
      <c r="Q58" s="228" t="s">
        <v>274</v>
      </c>
      <c r="R58" s="228" t="s">
        <v>277</v>
      </c>
      <c r="S58" s="228" t="s">
        <v>294</v>
      </c>
    </row>
    <row r="59" spans="1:19" ht="12.75">
      <c r="A59">
        <v>18</v>
      </c>
      <c r="B59" t="s">
        <v>31</v>
      </c>
      <c r="C59" t="s">
        <v>143</v>
      </c>
      <c r="D59" t="s">
        <v>143</v>
      </c>
      <c r="E59" t="s">
        <v>143</v>
      </c>
      <c r="F59" t="s">
        <v>143</v>
      </c>
      <c r="G59" t="s">
        <v>143</v>
      </c>
      <c r="H59" t="s">
        <v>143</v>
      </c>
      <c r="I59" t="s">
        <v>143</v>
      </c>
      <c r="J59" t="s">
        <v>143</v>
      </c>
      <c r="K59" t="s">
        <v>143</v>
      </c>
      <c r="L59" t="s">
        <v>143</v>
      </c>
      <c r="M59" t="s">
        <v>143</v>
      </c>
      <c r="N59" t="s">
        <v>143</v>
      </c>
      <c r="O59" t="s">
        <v>143</v>
      </c>
      <c r="P59" t="s">
        <v>143</v>
      </c>
      <c r="Q59" s="228" t="s">
        <v>277</v>
      </c>
      <c r="R59" s="228" t="s">
        <v>332</v>
      </c>
      <c r="S59" s="228" t="s">
        <v>302</v>
      </c>
    </row>
    <row r="60" spans="1:19" ht="12.75">
      <c r="A60">
        <v>19</v>
      </c>
      <c r="B60" t="s">
        <v>32</v>
      </c>
      <c r="C60" t="s">
        <v>143</v>
      </c>
      <c r="D60" t="s">
        <v>143</v>
      </c>
      <c r="E60" t="s">
        <v>143</v>
      </c>
      <c r="F60" t="s">
        <v>143</v>
      </c>
      <c r="G60" t="s">
        <v>143</v>
      </c>
      <c r="H60" t="s">
        <v>143</v>
      </c>
      <c r="I60" t="s">
        <v>143</v>
      </c>
      <c r="J60" t="s">
        <v>143</v>
      </c>
      <c r="K60" t="s">
        <v>143</v>
      </c>
      <c r="L60" t="s">
        <v>143</v>
      </c>
      <c r="M60" t="s">
        <v>143</v>
      </c>
      <c r="N60" t="s">
        <v>143</v>
      </c>
      <c r="O60" t="s">
        <v>143</v>
      </c>
      <c r="P60" t="s">
        <v>143</v>
      </c>
      <c r="Q60" s="228" t="s">
        <v>279</v>
      </c>
      <c r="R60" s="228" t="s">
        <v>333</v>
      </c>
      <c r="S60" s="228" t="s">
        <v>303</v>
      </c>
    </row>
    <row r="61" spans="1:19" ht="12.75">
      <c r="A61">
        <v>20</v>
      </c>
      <c r="B61" t="s">
        <v>249</v>
      </c>
      <c r="C61" t="s">
        <v>143</v>
      </c>
      <c r="D61" t="s">
        <v>143</v>
      </c>
      <c r="E61" t="s">
        <v>143</v>
      </c>
      <c r="F61" t="s">
        <v>143</v>
      </c>
      <c r="G61" t="s">
        <v>143</v>
      </c>
      <c r="H61" t="s">
        <v>143</v>
      </c>
      <c r="I61" t="s">
        <v>143</v>
      </c>
      <c r="J61" t="s">
        <v>143</v>
      </c>
      <c r="K61" t="s">
        <v>143</v>
      </c>
      <c r="L61" t="s">
        <v>143</v>
      </c>
      <c r="M61" t="s">
        <v>143</v>
      </c>
      <c r="N61" t="s">
        <v>143</v>
      </c>
      <c r="O61" t="s">
        <v>143</v>
      </c>
      <c r="P61" t="s">
        <v>143</v>
      </c>
      <c r="Q61" s="228" t="s">
        <v>334</v>
      </c>
      <c r="R61" s="228" t="s">
        <v>335</v>
      </c>
      <c r="S61" s="228" t="s">
        <v>336</v>
      </c>
    </row>
  </sheetData>
  <sheetProtection selectLockedCells="1" selectUnlockedCells="1"/>
  <printOptions/>
  <pageMargins left="0.7" right="0.7" top="0.75" bottom="0.75" header="0.5118055555555555" footer="0.5118055555555555"/>
  <pageSetup fitToHeight="1" fitToWidth="1" horizontalDpi="300" verticalDpi="300" orientation="landscape" paperSize="9" scale="85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 codeName="Blad2">
    <pageSetUpPr fitToPage="1"/>
  </sheetPr>
  <dimension ref="B1:AA315"/>
  <sheetViews>
    <sheetView zoomScalePageLayoutView="0" workbookViewId="0" topLeftCell="P182">
      <selection activeCell="B191" sqref="B191:AA220"/>
    </sheetView>
  </sheetViews>
  <sheetFormatPr defaultColWidth="9.140625" defaultRowHeight="12.75"/>
  <cols>
    <col min="1" max="1" width="6.421875" style="0" customWidth="1"/>
    <col min="2" max="2" width="11.8515625" style="0" customWidth="1"/>
    <col min="4" max="4" width="8.57421875" style="0" customWidth="1"/>
    <col min="5" max="5" width="8.28125" style="0" customWidth="1"/>
    <col min="6" max="6" width="8.57421875" style="0" customWidth="1"/>
    <col min="7" max="7" width="10.57421875" style="0" customWidth="1"/>
    <col min="8" max="8" width="9.00390625" style="0" customWidth="1"/>
    <col min="10" max="10" width="10.140625" style="0" customWidth="1"/>
    <col min="11" max="11" width="8.8515625" style="0" customWidth="1"/>
    <col min="13" max="13" width="10.140625" style="0" customWidth="1"/>
    <col min="14" max="14" width="10.421875" style="0" customWidth="1"/>
    <col min="15" max="15" width="11.28125" style="0" customWidth="1"/>
    <col min="16" max="16" width="11.00390625" style="0" customWidth="1"/>
    <col min="17" max="17" width="12.8515625" style="0" customWidth="1"/>
    <col min="18" max="18" width="10.421875" style="0" customWidth="1"/>
    <col min="19" max="19" width="11.8515625" style="0" customWidth="1"/>
    <col min="20" max="20" width="9.57421875" style="0" customWidth="1"/>
    <col min="21" max="21" width="11.00390625" style="0" customWidth="1"/>
    <col min="22" max="22" width="10.7109375" style="0" customWidth="1"/>
    <col min="23" max="23" width="9.00390625" style="0" customWidth="1"/>
    <col min="24" max="24" width="10.421875" style="0" customWidth="1"/>
    <col min="26" max="26" width="9.421875" style="0" customWidth="1"/>
    <col min="27" max="27" width="6.00390625" style="0" customWidth="1"/>
  </cols>
  <sheetData>
    <row r="1" spans="2:27" ht="15">
      <c r="B1" s="220" t="s">
        <v>249</v>
      </c>
      <c r="C1" s="1"/>
      <c r="D1" s="220"/>
      <c r="E1" s="1"/>
      <c r="F1" s="220"/>
      <c r="G1" s="220"/>
      <c r="H1" s="220"/>
      <c r="I1" s="220"/>
      <c r="J1" s="220"/>
      <c r="K1" s="220"/>
      <c r="L1" s="220"/>
      <c r="M1" s="220"/>
      <c r="N1" s="220"/>
      <c r="O1" s="220"/>
      <c r="P1" s="220"/>
      <c r="Q1" s="220"/>
      <c r="R1" s="220"/>
      <c r="S1" s="220"/>
      <c r="T1" s="220"/>
      <c r="U1" s="220"/>
      <c r="V1" s="220"/>
      <c r="W1" s="220"/>
      <c r="X1" s="220"/>
      <c r="Y1" s="220"/>
      <c r="Z1" s="220"/>
      <c r="AA1" s="220"/>
    </row>
    <row r="2" spans="2:27" ht="15">
      <c r="B2" s="221" t="s">
        <v>167</v>
      </c>
      <c r="C2" s="222">
        <v>400</v>
      </c>
      <c r="D2" s="222">
        <v>800</v>
      </c>
      <c r="E2" s="222">
        <v>1200</v>
      </c>
      <c r="F2" s="222">
        <v>1600</v>
      </c>
      <c r="G2" s="222">
        <v>2000</v>
      </c>
      <c r="H2" s="222">
        <v>2400</v>
      </c>
      <c r="I2" s="222">
        <v>2800</v>
      </c>
      <c r="J2" s="222">
        <v>3200</v>
      </c>
      <c r="K2" s="222">
        <v>3600</v>
      </c>
      <c r="L2" s="222">
        <v>4000</v>
      </c>
      <c r="M2" s="222">
        <v>4400</v>
      </c>
      <c r="N2" s="222">
        <v>4800</v>
      </c>
      <c r="O2" s="222">
        <v>5200</v>
      </c>
      <c r="P2" s="222">
        <v>5600</v>
      </c>
      <c r="Q2" s="222">
        <v>6000</v>
      </c>
      <c r="R2" s="222">
        <v>6400</v>
      </c>
      <c r="S2" s="222">
        <v>6800</v>
      </c>
      <c r="T2" s="222">
        <v>7200</v>
      </c>
      <c r="U2" s="222">
        <v>7600</v>
      </c>
      <c r="V2" s="222">
        <v>8000</v>
      </c>
      <c r="W2" s="222">
        <v>8400</v>
      </c>
      <c r="X2" s="222">
        <v>8800</v>
      </c>
      <c r="Y2" s="222">
        <v>9200</v>
      </c>
      <c r="Z2" s="222">
        <v>9600</v>
      </c>
      <c r="AA2" s="222">
        <v>10000</v>
      </c>
    </row>
    <row r="3" spans="2:27" ht="15">
      <c r="B3" s="223"/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4"/>
      <c r="N3" s="224"/>
      <c r="O3" s="224"/>
      <c r="P3" s="224"/>
      <c r="Q3" s="224"/>
      <c r="R3" s="224"/>
      <c r="S3" s="224"/>
      <c r="T3" s="224"/>
      <c r="U3" s="224"/>
      <c r="V3" s="224"/>
      <c r="W3" s="224"/>
      <c r="X3" s="224"/>
      <c r="Y3" s="224"/>
      <c r="Z3" s="224"/>
      <c r="AA3" s="224"/>
    </row>
    <row r="4" spans="2:27" ht="15">
      <c r="B4" s="225"/>
      <c r="C4" s="221"/>
      <c r="D4" s="221"/>
      <c r="E4" s="221"/>
      <c r="F4" s="221"/>
      <c r="G4" s="221"/>
      <c r="H4" s="221"/>
      <c r="I4" s="221"/>
      <c r="J4" s="221"/>
      <c r="K4" s="221"/>
      <c r="L4" s="221"/>
      <c r="M4" s="221"/>
      <c r="N4" s="221"/>
      <c r="O4" s="221"/>
      <c r="P4" s="221"/>
      <c r="Q4" s="221"/>
      <c r="R4" s="221"/>
      <c r="S4" s="221"/>
      <c r="T4" s="221"/>
      <c r="U4" s="221"/>
      <c r="V4" s="221"/>
      <c r="W4" s="221"/>
      <c r="X4" s="221"/>
      <c r="Y4" s="221"/>
      <c r="Z4" s="221"/>
      <c r="AA4" s="221"/>
    </row>
    <row r="5" spans="2:27" ht="15">
      <c r="B5" s="225"/>
      <c r="C5" s="221"/>
      <c r="D5" s="221"/>
      <c r="E5" s="221"/>
      <c r="F5" s="221"/>
      <c r="G5" s="221"/>
      <c r="H5" s="221"/>
      <c r="I5" s="221"/>
      <c r="J5" s="221"/>
      <c r="K5" s="221"/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</row>
    <row r="6" spans="2:27" ht="15">
      <c r="B6" s="225"/>
      <c r="C6" s="221"/>
      <c r="D6" s="221"/>
      <c r="E6" s="221"/>
      <c r="F6" s="221"/>
      <c r="G6" s="221"/>
      <c r="H6" s="221"/>
      <c r="I6" s="221"/>
      <c r="J6" s="221"/>
      <c r="K6" s="221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</row>
    <row r="7" ht="12.75">
      <c r="B7" t="s">
        <v>250</v>
      </c>
    </row>
    <row r="8" spans="3:27" ht="12.75">
      <c r="C8">
        <v>24</v>
      </c>
      <c r="D8">
        <v>23</v>
      </c>
      <c r="E8">
        <v>22</v>
      </c>
      <c r="F8">
        <v>21</v>
      </c>
      <c r="G8">
        <v>20</v>
      </c>
      <c r="H8">
        <v>19</v>
      </c>
      <c r="I8">
        <v>18</v>
      </c>
      <c r="J8">
        <v>17</v>
      </c>
      <c r="K8">
        <v>16</v>
      </c>
      <c r="L8">
        <v>15</v>
      </c>
      <c r="M8">
        <v>14</v>
      </c>
      <c r="N8">
        <v>13</v>
      </c>
      <c r="O8">
        <v>12</v>
      </c>
      <c r="P8">
        <v>11</v>
      </c>
      <c r="Q8">
        <v>10</v>
      </c>
      <c r="R8">
        <v>9</v>
      </c>
      <c r="S8">
        <v>8</v>
      </c>
      <c r="T8">
        <v>7</v>
      </c>
      <c r="U8">
        <v>6</v>
      </c>
      <c r="V8">
        <v>5</v>
      </c>
      <c r="W8">
        <v>4</v>
      </c>
      <c r="X8">
        <v>3</v>
      </c>
      <c r="Y8">
        <v>2</v>
      </c>
      <c r="Z8">
        <v>1</v>
      </c>
      <c r="AA8">
        <v>0</v>
      </c>
    </row>
    <row r="16" spans="2:27" ht="15">
      <c r="B16" s="220" t="s">
        <v>249</v>
      </c>
      <c r="C16" s="1"/>
      <c r="D16" s="220"/>
      <c r="E16" s="1"/>
      <c r="F16" s="220"/>
      <c r="G16" s="220"/>
      <c r="H16" s="220"/>
      <c r="I16" s="220"/>
      <c r="J16" s="220"/>
      <c r="K16" s="220"/>
      <c r="L16" s="220"/>
      <c r="M16" s="220"/>
      <c r="N16" s="220"/>
      <c r="O16" s="220"/>
      <c r="P16" s="220"/>
      <c r="Q16" s="220"/>
      <c r="R16" s="220"/>
      <c r="S16" s="220"/>
      <c r="T16" s="220"/>
      <c r="U16" s="220"/>
      <c r="V16" s="220"/>
      <c r="W16" s="220"/>
      <c r="X16" s="220"/>
      <c r="Y16" s="220"/>
      <c r="Z16" s="220"/>
      <c r="AA16" s="220"/>
    </row>
    <row r="17" spans="2:27" ht="15">
      <c r="B17" s="221" t="s">
        <v>167</v>
      </c>
      <c r="C17" s="222">
        <v>400</v>
      </c>
      <c r="D17" s="222">
        <v>800</v>
      </c>
      <c r="E17" s="222">
        <v>1200</v>
      </c>
      <c r="F17" s="222">
        <v>1600</v>
      </c>
      <c r="G17" s="222">
        <v>2000</v>
      </c>
      <c r="H17" s="222">
        <v>2400</v>
      </c>
      <c r="I17" s="222">
        <v>2800</v>
      </c>
      <c r="J17" s="222">
        <v>3200</v>
      </c>
      <c r="K17" s="222">
        <v>3600</v>
      </c>
      <c r="L17" s="222">
        <v>4000</v>
      </c>
      <c r="M17" s="222">
        <v>4400</v>
      </c>
      <c r="N17" s="222">
        <v>4800</v>
      </c>
      <c r="O17" s="222">
        <v>5200</v>
      </c>
      <c r="P17" s="222">
        <v>5600</v>
      </c>
      <c r="Q17" s="222">
        <v>6000</v>
      </c>
      <c r="R17" s="222">
        <v>6400</v>
      </c>
      <c r="S17" s="222">
        <v>6800</v>
      </c>
      <c r="T17" s="222">
        <v>7200</v>
      </c>
      <c r="U17" s="222">
        <v>7600</v>
      </c>
      <c r="V17" s="222">
        <v>8000</v>
      </c>
      <c r="W17" s="222">
        <v>8400</v>
      </c>
      <c r="X17" s="222">
        <v>8800</v>
      </c>
      <c r="Y17" s="222">
        <v>9200</v>
      </c>
      <c r="Z17" s="222">
        <v>9600</v>
      </c>
      <c r="AA17" s="222">
        <v>10000</v>
      </c>
    </row>
    <row r="18" spans="2:27" ht="15">
      <c r="B18" s="223"/>
      <c r="C18" s="224"/>
      <c r="D18" s="224"/>
      <c r="E18" s="224"/>
      <c r="F18" s="224"/>
      <c r="G18" s="224"/>
      <c r="H18" s="224"/>
      <c r="I18" s="224"/>
      <c r="J18" s="224"/>
      <c r="K18" s="224"/>
      <c r="L18" s="224"/>
      <c r="M18" s="224"/>
      <c r="N18" s="224"/>
      <c r="O18" s="224"/>
      <c r="P18" s="224"/>
      <c r="Q18" s="224"/>
      <c r="R18" s="224"/>
      <c r="S18" s="224"/>
      <c r="T18" s="224"/>
      <c r="U18" s="224"/>
      <c r="V18" s="224"/>
      <c r="W18" s="224"/>
      <c r="X18" s="224"/>
      <c r="Y18" s="224"/>
      <c r="Z18" s="224"/>
      <c r="AA18" s="224"/>
    </row>
    <row r="19" spans="2:27" ht="15">
      <c r="B19" s="223"/>
      <c r="C19" s="224"/>
      <c r="D19" s="224"/>
      <c r="E19" s="224"/>
      <c r="F19" s="224"/>
      <c r="G19" s="224"/>
      <c r="H19" s="224"/>
      <c r="I19" s="224"/>
      <c r="J19" s="224"/>
      <c r="K19" s="224"/>
      <c r="L19" s="224"/>
      <c r="M19" s="224"/>
      <c r="N19" s="224"/>
      <c r="O19" s="224"/>
      <c r="P19" s="224"/>
      <c r="Q19" s="224"/>
      <c r="R19" s="224"/>
      <c r="S19" s="224"/>
      <c r="T19" s="224"/>
      <c r="U19" s="224"/>
      <c r="V19" s="224"/>
      <c r="W19" s="224"/>
      <c r="X19" s="224"/>
      <c r="Y19" s="224"/>
      <c r="Z19" s="224"/>
      <c r="AA19" s="224"/>
    </row>
    <row r="20" spans="2:27" ht="15">
      <c r="B20" s="223"/>
      <c r="C20" s="224"/>
      <c r="D20" s="224"/>
      <c r="E20" s="224"/>
      <c r="F20" s="224"/>
      <c r="G20" s="224"/>
      <c r="H20" s="224"/>
      <c r="I20" s="224"/>
      <c r="J20" s="224"/>
      <c r="K20" s="224"/>
      <c r="L20" s="224"/>
      <c r="M20" s="224"/>
      <c r="N20" s="224"/>
      <c r="O20" s="224"/>
      <c r="P20" s="224"/>
      <c r="Q20" s="224"/>
      <c r="R20" s="224"/>
      <c r="S20" s="224"/>
      <c r="T20" s="224"/>
      <c r="U20" s="224"/>
      <c r="V20" s="224"/>
      <c r="W20" s="224"/>
      <c r="X20" s="224"/>
      <c r="Y20" s="224"/>
      <c r="Z20" s="224"/>
      <c r="AA20" s="224"/>
    </row>
    <row r="21" spans="2:27" ht="15">
      <c r="B21" s="223"/>
      <c r="C21" s="224"/>
      <c r="D21" s="224"/>
      <c r="E21" s="224"/>
      <c r="F21" s="224"/>
      <c r="G21" s="224"/>
      <c r="H21" s="224"/>
      <c r="I21" s="224"/>
      <c r="J21" s="224"/>
      <c r="K21" s="224"/>
      <c r="L21" s="224"/>
      <c r="M21" s="224"/>
      <c r="N21" s="224"/>
      <c r="O21" s="224"/>
      <c r="P21" s="224"/>
      <c r="Q21" s="224"/>
      <c r="R21" s="224"/>
      <c r="S21" s="224"/>
      <c r="T21" s="224"/>
      <c r="U21" s="224"/>
      <c r="V21" s="224"/>
      <c r="W21" s="224"/>
      <c r="X21" s="224"/>
      <c r="Y21" s="224"/>
      <c r="Z21" s="224"/>
      <c r="AA21" s="224"/>
    </row>
    <row r="22" spans="2:27" ht="15">
      <c r="B22" s="223"/>
      <c r="C22" s="224"/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224"/>
      <c r="AA22" s="224"/>
    </row>
    <row r="23" spans="2:27" ht="15">
      <c r="B23" s="223"/>
      <c r="C23" s="224"/>
      <c r="D23" s="224"/>
      <c r="E23" s="224"/>
      <c r="F23" s="224"/>
      <c r="G23" s="224"/>
      <c r="H23" s="224"/>
      <c r="I23" s="224"/>
      <c r="J23" s="224"/>
      <c r="K23" s="224"/>
      <c r="L23" s="224"/>
      <c r="M23" s="224"/>
      <c r="N23" s="224"/>
      <c r="O23" s="224"/>
      <c r="P23" s="224"/>
      <c r="Q23" s="224"/>
      <c r="R23" s="224"/>
      <c r="S23" s="224"/>
      <c r="T23" s="224"/>
      <c r="U23" s="224"/>
      <c r="V23" s="224"/>
      <c r="W23" s="224"/>
      <c r="X23" s="224"/>
      <c r="Y23" s="224"/>
      <c r="Z23" s="224"/>
      <c r="AA23" s="224"/>
    </row>
    <row r="24" spans="2:27" ht="15">
      <c r="B24" s="223"/>
      <c r="C24" s="224"/>
      <c r="D24" s="224"/>
      <c r="E24" s="224"/>
      <c r="F24" s="224"/>
      <c r="G24" s="224"/>
      <c r="H24" s="224"/>
      <c r="I24" s="224"/>
      <c r="J24" s="224"/>
      <c r="K24" s="224"/>
      <c r="L24" s="224"/>
      <c r="M24" s="224"/>
      <c r="N24" s="224"/>
      <c r="O24" s="224"/>
      <c r="P24" s="224"/>
      <c r="Q24" s="224"/>
      <c r="R24" s="224"/>
      <c r="S24" s="224"/>
      <c r="T24" s="224"/>
      <c r="U24" s="224"/>
      <c r="V24" s="224"/>
      <c r="W24" s="224"/>
      <c r="X24" s="224"/>
      <c r="Y24" s="224"/>
      <c r="Z24" s="224"/>
      <c r="AA24" s="224"/>
    </row>
    <row r="25" spans="2:27" ht="15">
      <c r="B25" s="225"/>
      <c r="C25" s="221"/>
      <c r="D25" s="221"/>
      <c r="E25" s="221"/>
      <c r="F25" s="221"/>
      <c r="G25" s="221"/>
      <c r="H25" s="221"/>
      <c r="I25" s="221"/>
      <c r="J25" s="221"/>
      <c r="K25" s="221"/>
      <c r="L25" s="221"/>
      <c r="M25" s="221"/>
      <c r="N25" s="221"/>
      <c r="O25" s="221"/>
      <c r="P25" s="221"/>
      <c r="Q25" s="221"/>
      <c r="R25" s="221"/>
      <c r="S25" s="221"/>
      <c r="T25" s="221"/>
      <c r="U25" s="221"/>
      <c r="V25" s="221"/>
      <c r="W25" s="221"/>
      <c r="X25" s="221"/>
      <c r="Y25" s="221"/>
      <c r="Z25" s="221"/>
      <c r="AA25" s="221"/>
    </row>
    <row r="26" spans="2:27" ht="15">
      <c r="B26" s="225"/>
      <c r="C26" s="221"/>
      <c r="D26" s="221"/>
      <c r="E26" s="221"/>
      <c r="F26" s="221"/>
      <c r="G26" s="221"/>
      <c r="H26" s="221"/>
      <c r="I26" s="221"/>
      <c r="J26" s="221"/>
      <c r="K26" s="221"/>
      <c r="L26" s="221"/>
      <c r="M26" s="221"/>
      <c r="N26" s="221"/>
      <c r="O26" s="221"/>
      <c r="P26" s="221"/>
      <c r="Q26" s="221"/>
      <c r="R26" s="221"/>
      <c r="S26" s="221"/>
      <c r="T26" s="221"/>
      <c r="U26" s="221"/>
      <c r="V26" s="221"/>
      <c r="W26" s="221"/>
      <c r="X26" s="221"/>
      <c r="Y26" s="221"/>
      <c r="Z26" s="221"/>
      <c r="AA26" s="221"/>
    </row>
    <row r="27" spans="2:27" ht="15">
      <c r="B27" s="225"/>
      <c r="C27" s="221"/>
      <c r="D27" s="221"/>
      <c r="E27" s="221"/>
      <c r="F27" s="221"/>
      <c r="G27" s="221"/>
      <c r="H27" s="221"/>
      <c r="I27" s="221"/>
      <c r="J27" s="221"/>
      <c r="K27" s="221"/>
      <c r="L27" s="221"/>
      <c r="M27" s="221"/>
      <c r="N27" s="221"/>
      <c r="O27" s="221"/>
      <c r="P27" s="221"/>
      <c r="Q27" s="221"/>
      <c r="R27" s="221"/>
      <c r="S27" s="221"/>
      <c r="T27" s="221"/>
      <c r="U27" s="221"/>
      <c r="V27" s="221"/>
      <c r="W27" s="221"/>
      <c r="X27" s="221"/>
      <c r="Y27" s="221"/>
      <c r="Z27" s="221"/>
      <c r="AA27" s="221"/>
    </row>
    <row r="28" ht="12.75">
      <c r="B28" t="s">
        <v>250</v>
      </c>
    </row>
    <row r="29" spans="3:27" ht="12.75">
      <c r="C29">
        <v>24</v>
      </c>
      <c r="D29">
        <v>23</v>
      </c>
      <c r="E29">
        <v>22</v>
      </c>
      <c r="F29">
        <v>21</v>
      </c>
      <c r="G29">
        <v>20</v>
      </c>
      <c r="H29">
        <v>19</v>
      </c>
      <c r="I29">
        <v>18</v>
      </c>
      <c r="J29">
        <v>17</v>
      </c>
      <c r="K29">
        <v>16</v>
      </c>
      <c r="L29">
        <v>15</v>
      </c>
      <c r="M29">
        <v>14</v>
      </c>
      <c r="N29">
        <v>13</v>
      </c>
      <c r="O29">
        <v>12</v>
      </c>
      <c r="P29">
        <v>11</v>
      </c>
      <c r="Q29">
        <v>10</v>
      </c>
      <c r="R29">
        <v>9</v>
      </c>
      <c r="S29">
        <v>8</v>
      </c>
      <c r="T29">
        <v>7</v>
      </c>
      <c r="U29">
        <v>6</v>
      </c>
      <c r="V29">
        <v>5</v>
      </c>
      <c r="W29">
        <v>4</v>
      </c>
      <c r="X29">
        <v>3</v>
      </c>
      <c r="Y29">
        <v>2</v>
      </c>
      <c r="Z29">
        <v>1</v>
      </c>
      <c r="AA29">
        <v>0</v>
      </c>
    </row>
    <row r="42" spans="2:15" ht="15">
      <c r="B42" s="220" t="s">
        <v>251</v>
      </c>
      <c r="C42" s="220"/>
      <c r="D42" s="1"/>
      <c r="E42" s="220"/>
      <c r="F42" s="220"/>
      <c r="G42" s="220"/>
      <c r="H42" s="220"/>
      <c r="I42" s="220"/>
      <c r="J42" s="220"/>
      <c r="K42" s="220"/>
      <c r="L42" s="220"/>
      <c r="M42" s="220"/>
      <c r="N42" s="220"/>
      <c r="O42" s="220"/>
    </row>
    <row r="43" spans="2:15" ht="15">
      <c r="B43" s="221" t="s">
        <v>167</v>
      </c>
      <c r="C43" s="222">
        <v>200</v>
      </c>
      <c r="D43" s="222">
        <v>600</v>
      </c>
      <c r="E43" s="222">
        <v>1000</v>
      </c>
      <c r="F43" s="222">
        <v>1400</v>
      </c>
      <c r="G43" s="222">
        <v>1800</v>
      </c>
      <c r="H43" s="222">
        <v>2200</v>
      </c>
      <c r="I43" s="222">
        <v>2600</v>
      </c>
      <c r="J43" s="222">
        <v>3000</v>
      </c>
      <c r="K43" s="222">
        <v>3400</v>
      </c>
      <c r="L43" s="222">
        <v>3800</v>
      </c>
      <c r="M43" s="222">
        <v>4200</v>
      </c>
      <c r="N43" s="222">
        <v>4600</v>
      </c>
      <c r="O43" s="222">
        <v>5000</v>
      </c>
    </row>
    <row r="44" spans="2:15" ht="15">
      <c r="B44" s="226"/>
      <c r="C44" s="221"/>
      <c r="D44" s="221"/>
      <c r="E44" s="221"/>
      <c r="F44" s="221"/>
      <c r="G44" s="221"/>
      <c r="H44" s="221"/>
      <c r="I44" s="221"/>
      <c r="J44" s="221"/>
      <c r="K44" s="221"/>
      <c r="L44" s="221"/>
      <c r="M44" s="221"/>
      <c r="N44" s="221"/>
      <c r="O44" s="221"/>
    </row>
    <row r="45" spans="2:15" ht="15">
      <c r="B45" s="226"/>
      <c r="C45" s="221"/>
      <c r="D45" s="221"/>
      <c r="E45" s="221"/>
      <c r="F45" s="221"/>
      <c r="G45" s="221"/>
      <c r="H45" s="221"/>
      <c r="I45" s="221"/>
      <c r="J45" s="221"/>
      <c r="K45" s="221"/>
      <c r="L45" s="221"/>
      <c r="M45" s="221"/>
      <c r="N45" s="221"/>
      <c r="O45" s="221"/>
    </row>
    <row r="46" spans="2:15" ht="15">
      <c r="B46" s="226"/>
      <c r="C46" s="221"/>
      <c r="D46" s="221"/>
      <c r="E46" s="221"/>
      <c r="F46" s="221"/>
      <c r="G46" s="221"/>
      <c r="H46" s="221"/>
      <c r="I46" s="221"/>
      <c r="J46" s="221"/>
      <c r="K46" s="221"/>
      <c r="L46" s="221"/>
      <c r="M46" s="221"/>
      <c r="N46" s="221"/>
      <c r="O46" s="221"/>
    </row>
    <row r="47" spans="2:15" ht="15">
      <c r="B47" s="226"/>
      <c r="C47" s="221"/>
      <c r="D47" s="221"/>
      <c r="E47" s="221"/>
      <c r="F47" s="221"/>
      <c r="G47" s="221"/>
      <c r="H47" s="221"/>
      <c r="I47" s="221"/>
      <c r="J47" s="221"/>
      <c r="K47" s="221"/>
      <c r="L47" s="221"/>
      <c r="M47" s="221"/>
      <c r="N47" s="221"/>
      <c r="O47" s="221"/>
    </row>
    <row r="48" spans="2:15" ht="15">
      <c r="B48" s="226"/>
      <c r="C48" s="221"/>
      <c r="D48" s="221"/>
      <c r="E48" s="221"/>
      <c r="F48" s="221"/>
      <c r="G48" s="221"/>
      <c r="H48" s="221"/>
      <c r="I48" s="221"/>
      <c r="J48" s="221"/>
      <c r="K48" s="221"/>
      <c r="L48" s="221"/>
      <c r="M48" s="221"/>
      <c r="N48" s="221"/>
      <c r="O48" s="221"/>
    </row>
    <row r="49" spans="2:15" ht="15">
      <c r="B49" s="226"/>
      <c r="C49" s="221"/>
      <c r="D49" s="221"/>
      <c r="E49" s="221"/>
      <c r="F49" s="221"/>
      <c r="G49" s="221"/>
      <c r="H49" s="221"/>
      <c r="I49" s="221"/>
      <c r="J49" s="221"/>
      <c r="K49" s="221"/>
      <c r="L49" s="221"/>
      <c r="M49" s="221"/>
      <c r="N49" s="221"/>
      <c r="O49" s="221"/>
    </row>
    <row r="50" spans="2:15" ht="15">
      <c r="B50" s="226"/>
      <c r="C50" s="221"/>
      <c r="D50" s="221"/>
      <c r="E50" s="221"/>
      <c r="F50" s="221"/>
      <c r="G50" s="221"/>
      <c r="H50" s="221"/>
      <c r="I50" s="221"/>
      <c r="J50" s="221"/>
      <c r="K50" s="221"/>
      <c r="L50" s="221"/>
      <c r="M50" s="221"/>
      <c r="N50" s="221"/>
      <c r="O50" s="221"/>
    </row>
    <row r="51" spans="2:15" ht="15">
      <c r="B51" s="225"/>
      <c r="C51" s="221"/>
      <c r="D51" s="221"/>
      <c r="E51" s="221"/>
      <c r="F51" s="221"/>
      <c r="G51" s="221"/>
      <c r="H51" s="221"/>
      <c r="I51" s="221"/>
      <c r="J51" s="221"/>
      <c r="K51" s="221"/>
      <c r="L51" s="221"/>
      <c r="M51" s="221"/>
      <c r="N51" s="221"/>
      <c r="O51" s="221"/>
    </row>
    <row r="52" spans="2:15" ht="15">
      <c r="B52" s="225"/>
      <c r="C52" s="221"/>
      <c r="D52" s="221"/>
      <c r="E52" s="221"/>
      <c r="F52" s="221"/>
      <c r="G52" s="221"/>
      <c r="H52" s="221"/>
      <c r="I52" s="221"/>
      <c r="J52" s="221"/>
      <c r="K52" s="221"/>
      <c r="L52" s="221"/>
      <c r="M52" s="221"/>
      <c r="N52" s="221"/>
      <c r="O52" s="221"/>
    </row>
    <row r="53" spans="2:15" ht="15">
      <c r="B53" s="225"/>
      <c r="C53" s="221"/>
      <c r="D53" s="221"/>
      <c r="E53" s="221"/>
      <c r="F53" s="221"/>
      <c r="G53" s="221"/>
      <c r="H53" s="221"/>
      <c r="I53" s="221"/>
      <c r="J53" s="221"/>
      <c r="K53" s="221"/>
      <c r="L53" s="221"/>
      <c r="M53" s="221"/>
      <c r="N53" s="221"/>
      <c r="O53" s="221"/>
    </row>
    <row r="54" ht="12.75">
      <c r="B54" t="s">
        <v>250</v>
      </c>
    </row>
    <row r="55" spans="3:15" ht="12.75">
      <c r="C55">
        <v>12</v>
      </c>
      <c r="D55">
        <v>11</v>
      </c>
      <c r="E55">
        <v>10</v>
      </c>
      <c r="F55">
        <v>9</v>
      </c>
      <c r="G55">
        <v>8</v>
      </c>
      <c r="H55">
        <v>7</v>
      </c>
      <c r="I55">
        <v>6</v>
      </c>
      <c r="J55">
        <v>5</v>
      </c>
      <c r="K55">
        <v>4</v>
      </c>
      <c r="L55">
        <v>3</v>
      </c>
      <c r="M55">
        <v>2</v>
      </c>
      <c r="N55">
        <v>1</v>
      </c>
      <c r="O55">
        <v>0</v>
      </c>
    </row>
    <row r="58" spans="2:15" ht="15">
      <c r="B58" s="220" t="s">
        <v>251</v>
      </c>
      <c r="C58" s="220"/>
      <c r="D58" s="1"/>
      <c r="E58" s="220"/>
      <c r="F58" s="220"/>
      <c r="G58" s="220"/>
      <c r="H58" s="220"/>
      <c r="I58" s="220"/>
      <c r="J58" s="220"/>
      <c r="K58" s="220"/>
      <c r="L58" s="220"/>
      <c r="M58" s="220"/>
      <c r="N58" s="220"/>
      <c r="O58" s="220"/>
    </row>
    <row r="59" spans="2:15" ht="15">
      <c r="B59" s="221" t="s">
        <v>167</v>
      </c>
      <c r="C59" s="222">
        <v>200</v>
      </c>
      <c r="D59" s="222">
        <v>600</v>
      </c>
      <c r="E59" s="222">
        <v>1000</v>
      </c>
      <c r="F59" s="222">
        <v>1400</v>
      </c>
      <c r="G59" s="222">
        <v>1800</v>
      </c>
      <c r="H59" s="222">
        <v>2200</v>
      </c>
      <c r="I59" s="222">
        <v>2600</v>
      </c>
      <c r="J59" s="222">
        <v>3000</v>
      </c>
      <c r="K59" s="222">
        <v>3400</v>
      </c>
      <c r="L59" s="222">
        <v>3800</v>
      </c>
      <c r="M59" s="222">
        <v>4200</v>
      </c>
      <c r="N59" s="222">
        <v>4600</v>
      </c>
      <c r="O59" s="222">
        <v>5000</v>
      </c>
    </row>
    <row r="60" spans="2:15" ht="15">
      <c r="B60" s="226"/>
      <c r="C60" s="221"/>
      <c r="D60" s="221"/>
      <c r="E60" s="221"/>
      <c r="F60" s="221"/>
      <c r="G60" s="221"/>
      <c r="H60" s="221"/>
      <c r="I60" s="221"/>
      <c r="J60" s="221"/>
      <c r="K60" s="221"/>
      <c r="L60" s="221"/>
      <c r="M60" s="221"/>
      <c r="N60" s="221"/>
      <c r="O60" s="221"/>
    </row>
    <row r="61" spans="2:15" ht="15">
      <c r="B61" s="226"/>
      <c r="C61" s="221"/>
      <c r="D61" s="221"/>
      <c r="E61" s="221"/>
      <c r="F61" s="221"/>
      <c r="G61" s="221"/>
      <c r="H61" s="221"/>
      <c r="I61" s="221"/>
      <c r="J61" s="221"/>
      <c r="K61" s="221"/>
      <c r="L61" s="221"/>
      <c r="M61" s="221"/>
      <c r="N61" s="221"/>
      <c r="O61" s="221"/>
    </row>
    <row r="62" spans="2:15" ht="15">
      <c r="B62" s="226"/>
      <c r="C62" s="221"/>
      <c r="D62" s="221"/>
      <c r="E62" s="221"/>
      <c r="F62" s="221"/>
      <c r="G62" s="221"/>
      <c r="H62" s="221"/>
      <c r="I62" s="221"/>
      <c r="J62" s="221"/>
      <c r="K62" s="221"/>
      <c r="L62" s="221"/>
      <c r="M62" s="221"/>
      <c r="N62" s="221"/>
      <c r="O62" s="221"/>
    </row>
    <row r="63" spans="2:15" ht="15">
      <c r="B63" s="226"/>
      <c r="C63" s="221"/>
      <c r="D63" s="221"/>
      <c r="E63" s="221"/>
      <c r="F63" s="221"/>
      <c r="G63" s="221"/>
      <c r="H63" s="221"/>
      <c r="I63" s="221"/>
      <c r="J63" s="221"/>
      <c r="K63" s="221"/>
      <c r="L63" s="221"/>
      <c r="M63" s="221"/>
      <c r="N63" s="221"/>
      <c r="O63" s="221"/>
    </row>
    <row r="64" spans="2:15" ht="15">
      <c r="B64" s="226"/>
      <c r="C64" s="221"/>
      <c r="D64" s="221"/>
      <c r="E64" s="221"/>
      <c r="F64" s="221"/>
      <c r="G64" s="221"/>
      <c r="H64" s="221"/>
      <c r="I64" s="221"/>
      <c r="J64" s="221"/>
      <c r="K64" s="221"/>
      <c r="L64" s="221"/>
      <c r="M64" s="221"/>
      <c r="N64" s="221"/>
      <c r="O64" s="221"/>
    </row>
    <row r="65" spans="2:15" ht="15">
      <c r="B65" s="226"/>
      <c r="C65" s="221"/>
      <c r="D65" s="221"/>
      <c r="E65" s="221"/>
      <c r="F65" s="221"/>
      <c r="G65" s="221"/>
      <c r="H65" s="221"/>
      <c r="I65" s="221"/>
      <c r="J65" s="221"/>
      <c r="K65" s="221"/>
      <c r="L65" s="221"/>
      <c r="M65" s="221"/>
      <c r="N65" s="221"/>
      <c r="O65" s="221"/>
    </row>
    <row r="66" spans="2:15" ht="15">
      <c r="B66" s="226"/>
      <c r="C66" s="221"/>
      <c r="D66" s="221"/>
      <c r="E66" s="221"/>
      <c r="F66" s="221"/>
      <c r="G66" s="221"/>
      <c r="H66" s="221"/>
      <c r="I66" s="221"/>
      <c r="J66" s="221"/>
      <c r="K66" s="221"/>
      <c r="L66" s="221"/>
      <c r="M66" s="221"/>
      <c r="N66" s="221"/>
      <c r="O66" s="221"/>
    </row>
    <row r="67" spans="2:15" ht="15">
      <c r="B67" s="225"/>
      <c r="C67" s="221"/>
      <c r="D67" s="221"/>
      <c r="E67" s="221"/>
      <c r="F67" s="221"/>
      <c r="G67" s="221"/>
      <c r="H67" s="221"/>
      <c r="I67" s="221"/>
      <c r="J67" s="221"/>
      <c r="K67" s="221"/>
      <c r="L67" s="221"/>
      <c r="M67" s="221"/>
      <c r="N67" s="221"/>
      <c r="O67" s="221"/>
    </row>
    <row r="68" spans="2:15" ht="15">
      <c r="B68" s="225"/>
      <c r="C68" s="221"/>
      <c r="D68" s="221"/>
      <c r="E68" s="221"/>
      <c r="F68" s="221"/>
      <c r="G68" s="221"/>
      <c r="H68" s="221"/>
      <c r="I68" s="221"/>
      <c r="J68" s="221"/>
      <c r="K68" s="221"/>
      <c r="L68" s="221"/>
      <c r="M68" s="221"/>
      <c r="N68" s="221"/>
      <c r="O68" s="221"/>
    </row>
    <row r="69" spans="2:15" ht="15">
      <c r="B69" s="225"/>
      <c r="C69" s="221"/>
      <c r="D69" s="221"/>
      <c r="E69" s="221"/>
      <c r="F69" s="221"/>
      <c r="G69" s="221"/>
      <c r="H69" s="221"/>
      <c r="I69" s="221"/>
      <c r="J69" s="221"/>
      <c r="K69" s="221"/>
      <c r="L69" s="221"/>
      <c r="M69" s="221"/>
      <c r="N69" s="221"/>
      <c r="O69" s="221"/>
    </row>
    <row r="70" ht="12.75">
      <c r="B70" t="s">
        <v>250</v>
      </c>
    </row>
    <row r="71" spans="3:15" ht="12.75">
      <c r="C71">
        <v>12</v>
      </c>
      <c r="D71">
        <v>11</v>
      </c>
      <c r="E71">
        <v>10</v>
      </c>
      <c r="F71">
        <v>9</v>
      </c>
      <c r="G71">
        <v>8</v>
      </c>
      <c r="H71">
        <v>7</v>
      </c>
      <c r="I71">
        <v>6</v>
      </c>
      <c r="J71">
        <v>5</v>
      </c>
      <c r="K71">
        <v>4</v>
      </c>
      <c r="L71">
        <v>3</v>
      </c>
      <c r="M71">
        <v>2</v>
      </c>
      <c r="N71">
        <v>1</v>
      </c>
      <c r="O71">
        <v>0</v>
      </c>
    </row>
    <row r="74" spans="2:15" ht="15">
      <c r="B74" s="220" t="s">
        <v>251</v>
      </c>
      <c r="C74" s="220"/>
      <c r="D74" s="1"/>
      <c r="E74" s="220"/>
      <c r="F74" s="220"/>
      <c r="G74" s="220"/>
      <c r="H74" s="220"/>
      <c r="I74" s="220"/>
      <c r="J74" s="220"/>
      <c r="K74" s="220"/>
      <c r="L74" s="220"/>
      <c r="M74" s="220"/>
      <c r="N74" s="220"/>
      <c r="O74" s="220"/>
    </row>
    <row r="75" spans="2:15" ht="15">
      <c r="B75" s="221" t="s">
        <v>167</v>
      </c>
      <c r="C75" s="222">
        <v>200</v>
      </c>
      <c r="D75" s="222">
        <v>600</v>
      </c>
      <c r="E75" s="222">
        <v>1000</v>
      </c>
      <c r="F75" s="222">
        <v>1400</v>
      </c>
      <c r="G75" s="222">
        <v>1800</v>
      </c>
      <c r="H75" s="222">
        <v>2200</v>
      </c>
      <c r="I75" s="222">
        <v>2600</v>
      </c>
      <c r="J75" s="222">
        <v>3000</v>
      </c>
      <c r="K75" s="222">
        <v>3400</v>
      </c>
      <c r="L75" s="222">
        <v>3800</v>
      </c>
      <c r="M75" s="222">
        <v>4200</v>
      </c>
      <c r="N75" s="222">
        <v>4600</v>
      </c>
      <c r="O75" s="222">
        <v>5000</v>
      </c>
    </row>
    <row r="76" spans="2:15" ht="15">
      <c r="B76" s="226"/>
      <c r="C76" s="221"/>
      <c r="D76" s="221"/>
      <c r="E76" s="221"/>
      <c r="F76" s="221"/>
      <c r="G76" s="221"/>
      <c r="H76" s="221"/>
      <c r="I76" s="221"/>
      <c r="J76" s="221"/>
      <c r="K76" s="221"/>
      <c r="L76" s="221"/>
      <c r="M76" s="221"/>
      <c r="N76" s="221"/>
      <c r="O76" s="221"/>
    </row>
    <row r="77" spans="2:15" ht="15">
      <c r="B77" s="225"/>
      <c r="C77" s="221"/>
      <c r="D77" s="221"/>
      <c r="E77" s="221"/>
      <c r="F77" s="221"/>
      <c r="G77" s="221"/>
      <c r="H77" s="221"/>
      <c r="I77" s="221"/>
      <c r="J77" s="221"/>
      <c r="K77" s="221"/>
      <c r="L77" s="221"/>
      <c r="M77" s="221"/>
      <c r="N77" s="221"/>
      <c r="O77" s="221"/>
    </row>
    <row r="78" spans="2:15" ht="15">
      <c r="B78" s="225"/>
      <c r="C78" s="221"/>
      <c r="D78" s="221"/>
      <c r="E78" s="221"/>
      <c r="F78" s="221"/>
      <c r="G78" s="221"/>
      <c r="H78" s="221"/>
      <c r="I78" s="221"/>
      <c r="J78" s="221"/>
      <c r="K78" s="221"/>
      <c r="L78" s="221"/>
      <c r="M78" s="221"/>
      <c r="N78" s="221"/>
      <c r="O78" s="221"/>
    </row>
    <row r="79" spans="2:15" ht="15">
      <c r="B79" s="225"/>
      <c r="C79" s="221"/>
      <c r="D79" s="221"/>
      <c r="E79" s="221"/>
      <c r="F79" s="221"/>
      <c r="G79" s="221"/>
      <c r="H79" s="221"/>
      <c r="I79" s="221"/>
      <c r="J79" s="221"/>
      <c r="K79" s="221"/>
      <c r="L79" s="221"/>
      <c r="M79" s="221"/>
      <c r="N79" s="221"/>
      <c r="O79" s="221"/>
    </row>
    <row r="80" ht="12.75">
      <c r="B80" t="s">
        <v>250</v>
      </c>
    </row>
    <row r="81" spans="3:15" ht="12.75">
      <c r="C81">
        <v>12</v>
      </c>
      <c r="D81">
        <v>11</v>
      </c>
      <c r="E81">
        <v>10</v>
      </c>
      <c r="F81">
        <v>9</v>
      </c>
      <c r="G81">
        <v>8</v>
      </c>
      <c r="H81">
        <v>7</v>
      </c>
      <c r="I81">
        <v>6</v>
      </c>
      <c r="J81">
        <v>5</v>
      </c>
      <c r="K81">
        <v>4</v>
      </c>
      <c r="L81">
        <v>3</v>
      </c>
      <c r="M81">
        <v>2</v>
      </c>
      <c r="N81">
        <v>1</v>
      </c>
      <c r="O81">
        <v>0</v>
      </c>
    </row>
    <row r="89" spans="2:25" ht="15">
      <c r="B89" s="220" t="s">
        <v>252</v>
      </c>
      <c r="C89" s="220"/>
      <c r="D89" s="220"/>
      <c r="E89" s="220"/>
      <c r="F89" s="220"/>
      <c r="G89" s="220"/>
      <c r="H89" s="220"/>
      <c r="I89" s="220"/>
      <c r="J89" s="220"/>
      <c r="P89" s="220" t="s">
        <v>252</v>
      </c>
      <c r="Q89" s="220"/>
      <c r="R89" s="220"/>
      <c r="S89" s="220"/>
      <c r="T89" s="220"/>
      <c r="U89" s="220"/>
      <c r="V89" s="220"/>
      <c r="W89" s="220"/>
      <c r="X89" s="220"/>
      <c r="Y89" s="220"/>
    </row>
    <row r="90" spans="3:25" ht="15">
      <c r="C90" s="221" t="s">
        <v>167</v>
      </c>
      <c r="D90" s="222">
        <v>200</v>
      </c>
      <c r="E90" s="222">
        <v>600</v>
      </c>
      <c r="F90" s="222">
        <v>1000</v>
      </c>
      <c r="G90" s="222">
        <v>1400</v>
      </c>
      <c r="H90" s="222">
        <v>1800</v>
      </c>
      <c r="I90" s="222">
        <v>2200</v>
      </c>
      <c r="J90" s="222">
        <v>2600</v>
      </c>
      <c r="K90" s="222">
        <v>3000</v>
      </c>
      <c r="Q90" s="221" t="s">
        <v>167</v>
      </c>
      <c r="R90" s="222">
        <v>200</v>
      </c>
      <c r="S90" s="222">
        <v>600</v>
      </c>
      <c r="T90" s="222">
        <v>1000</v>
      </c>
      <c r="U90" s="222">
        <v>1400</v>
      </c>
      <c r="V90" s="222">
        <v>1800</v>
      </c>
      <c r="W90" s="222">
        <v>2200</v>
      </c>
      <c r="X90" s="222">
        <v>2600</v>
      </c>
      <c r="Y90" s="222">
        <v>3000</v>
      </c>
    </row>
    <row r="91" spans="3:25" ht="15">
      <c r="C91" s="227"/>
      <c r="D91" s="224"/>
      <c r="E91" s="224"/>
      <c r="F91" s="224"/>
      <c r="G91" s="224"/>
      <c r="H91" s="224"/>
      <c r="I91" s="224"/>
      <c r="J91" s="224"/>
      <c r="K91" s="221"/>
      <c r="Q91" s="227"/>
      <c r="R91" s="224"/>
      <c r="S91" s="224"/>
      <c r="T91" s="224"/>
      <c r="U91" s="224"/>
      <c r="V91" s="224"/>
      <c r="W91" s="224"/>
      <c r="X91" s="224"/>
      <c r="Y91" s="221"/>
    </row>
    <row r="92" spans="3:25" ht="15">
      <c r="C92" s="227"/>
      <c r="D92" s="224"/>
      <c r="E92" s="224"/>
      <c r="F92" s="224"/>
      <c r="G92" s="224"/>
      <c r="H92" s="224"/>
      <c r="I92" s="224"/>
      <c r="J92" s="224"/>
      <c r="K92" s="221"/>
      <c r="Q92" s="227"/>
      <c r="R92" s="224"/>
      <c r="S92" s="224"/>
      <c r="T92" s="224"/>
      <c r="U92" s="224"/>
      <c r="V92" s="224"/>
      <c r="W92" s="224"/>
      <c r="X92" s="224"/>
      <c r="Y92" s="221"/>
    </row>
    <row r="93" spans="3:25" ht="15">
      <c r="C93" s="227"/>
      <c r="D93" s="224"/>
      <c r="E93" s="224"/>
      <c r="F93" s="224"/>
      <c r="G93" s="224"/>
      <c r="H93" s="224"/>
      <c r="I93" s="224"/>
      <c r="J93" s="224"/>
      <c r="K93" s="221"/>
      <c r="Q93" s="227"/>
      <c r="R93" s="224"/>
      <c r="S93" s="224"/>
      <c r="T93" s="224"/>
      <c r="U93" s="224"/>
      <c r="V93" s="224"/>
      <c r="W93" s="224"/>
      <c r="X93" s="224"/>
      <c r="Y93" s="221"/>
    </row>
    <row r="94" spans="3:25" ht="15">
      <c r="C94" s="227"/>
      <c r="D94" s="224"/>
      <c r="E94" s="224"/>
      <c r="F94" s="224"/>
      <c r="G94" s="224"/>
      <c r="H94" s="224"/>
      <c r="I94" s="224"/>
      <c r="J94" s="224"/>
      <c r="K94" s="221"/>
      <c r="Q94" s="227"/>
      <c r="R94" s="224"/>
      <c r="S94" s="224"/>
      <c r="T94" s="224"/>
      <c r="U94" s="224"/>
      <c r="V94" s="224"/>
      <c r="W94" s="224"/>
      <c r="X94" s="224"/>
      <c r="Y94" s="221"/>
    </row>
    <row r="95" spans="3:25" ht="15">
      <c r="C95" s="227"/>
      <c r="D95" s="224"/>
      <c r="E95" s="224"/>
      <c r="F95" s="224"/>
      <c r="G95" s="224"/>
      <c r="H95" s="224"/>
      <c r="I95" s="224"/>
      <c r="J95" s="224"/>
      <c r="K95" s="221"/>
      <c r="Q95" s="227"/>
      <c r="R95" s="224"/>
      <c r="S95" s="224"/>
      <c r="T95" s="224"/>
      <c r="U95" s="224"/>
      <c r="V95" s="224"/>
      <c r="W95" s="224"/>
      <c r="X95" s="224"/>
      <c r="Y95" s="221"/>
    </row>
    <row r="96" spans="3:25" ht="15">
      <c r="C96" s="227"/>
      <c r="D96" s="224"/>
      <c r="E96" s="224"/>
      <c r="F96" s="224"/>
      <c r="G96" s="224"/>
      <c r="H96" s="224"/>
      <c r="I96" s="224"/>
      <c r="J96" s="224"/>
      <c r="K96" s="221"/>
      <c r="Q96" s="227"/>
      <c r="R96" s="224"/>
      <c r="S96" s="224"/>
      <c r="T96" s="224"/>
      <c r="U96" s="224"/>
      <c r="V96" s="224"/>
      <c r="W96" s="224"/>
      <c r="X96" s="224"/>
      <c r="Y96" s="221"/>
    </row>
    <row r="97" spans="3:25" ht="15">
      <c r="C97" s="227"/>
      <c r="D97" s="224"/>
      <c r="E97" s="224"/>
      <c r="F97" s="224"/>
      <c r="G97" s="224"/>
      <c r="H97" s="224"/>
      <c r="I97" s="224"/>
      <c r="J97" s="224"/>
      <c r="K97" s="221"/>
      <c r="Q97" s="227"/>
      <c r="R97" s="224"/>
      <c r="S97" s="224"/>
      <c r="T97" s="224"/>
      <c r="U97" s="224"/>
      <c r="V97" s="224"/>
      <c r="W97" s="224"/>
      <c r="X97" s="224"/>
      <c r="Y97" s="221"/>
    </row>
    <row r="98" spans="3:25" ht="15">
      <c r="C98" s="225"/>
      <c r="D98" s="221"/>
      <c r="E98" s="221"/>
      <c r="F98" s="221"/>
      <c r="G98" s="221"/>
      <c r="H98" s="221"/>
      <c r="I98" s="221"/>
      <c r="J98" s="221"/>
      <c r="K98" s="221"/>
      <c r="Q98" s="225"/>
      <c r="R98" s="221"/>
      <c r="S98" s="221"/>
      <c r="T98" s="221"/>
      <c r="U98" s="221"/>
      <c r="V98" s="221"/>
      <c r="W98" s="221"/>
      <c r="X98" s="221"/>
      <c r="Y98" s="221"/>
    </row>
    <row r="99" spans="3:25" ht="15">
      <c r="C99" s="225"/>
      <c r="D99" s="221"/>
      <c r="E99" s="221"/>
      <c r="F99" s="221"/>
      <c r="G99" s="221"/>
      <c r="H99" s="221"/>
      <c r="I99" s="221"/>
      <c r="J99" s="221"/>
      <c r="K99" s="221"/>
      <c r="Q99" s="225"/>
      <c r="R99" s="221"/>
      <c r="S99" s="221"/>
      <c r="T99" s="221"/>
      <c r="U99" s="221"/>
      <c r="V99" s="221"/>
      <c r="W99" s="221"/>
      <c r="X99" s="221"/>
      <c r="Y99" s="221"/>
    </row>
    <row r="100" spans="3:25" ht="15">
      <c r="C100" s="225"/>
      <c r="D100" s="221"/>
      <c r="E100" s="221"/>
      <c r="F100" s="221"/>
      <c r="G100" s="221"/>
      <c r="H100" s="221"/>
      <c r="I100" s="221"/>
      <c r="J100" s="221"/>
      <c r="K100" s="221"/>
      <c r="Q100" s="225"/>
      <c r="R100" s="221"/>
      <c r="S100" s="221"/>
      <c r="T100" s="221"/>
      <c r="U100" s="221"/>
      <c r="V100" s="221"/>
      <c r="W100" s="221"/>
      <c r="X100" s="221"/>
      <c r="Y100" s="221"/>
    </row>
    <row r="101" spans="3:25" ht="15">
      <c r="C101" s="227"/>
      <c r="D101" s="224"/>
      <c r="E101" s="224"/>
      <c r="F101" s="224"/>
      <c r="G101" s="224"/>
      <c r="H101" s="224"/>
      <c r="I101" s="224"/>
      <c r="J101" s="224"/>
      <c r="K101" s="221"/>
      <c r="Q101" s="280"/>
      <c r="R101" s="220"/>
      <c r="S101" s="220"/>
      <c r="T101" s="220"/>
      <c r="U101" s="220"/>
      <c r="V101" s="220"/>
      <c r="W101" s="220"/>
      <c r="X101" s="220"/>
      <c r="Y101" s="220"/>
    </row>
    <row r="102" spans="3:17" ht="15">
      <c r="C102" s="227"/>
      <c r="D102" s="224"/>
      <c r="E102" s="224"/>
      <c r="F102" s="224"/>
      <c r="G102" s="224"/>
      <c r="H102" s="224"/>
      <c r="I102" s="224"/>
      <c r="J102" s="224"/>
      <c r="K102" s="221"/>
      <c r="Q102" t="s">
        <v>250</v>
      </c>
    </row>
    <row r="103" spans="3:25" ht="15">
      <c r="C103" s="227"/>
      <c r="D103" s="224"/>
      <c r="E103" s="224"/>
      <c r="F103" s="224"/>
      <c r="G103" s="224"/>
      <c r="H103" s="224"/>
      <c r="I103" s="224"/>
      <c r="J103" s="224"/>
      <c r="K103" s="221"/>
      <c r="R103">
        <v>7</v>
      </c>
      <c r="S103">
        <v>6</v>
      </c>
      <c r="T103">
        <v>5</v>
      </c>
      <c r="U103">
        <v>4</v>
      </c>
      <c r="V103">
        <v>3</v>
      </c>
      <c r="W103">
        <v>2</v>
      </c>
      <c r="X103">
        <v>1</v>
      </c>
      <c r="Y103">
        <v>0</v>
      </c>
    </row>
    <row r="104" spans="3:11" ht="15">
      <c r="C104" s="227"/>
      <c r="D104" s="224"/>
      <c r="E104" s="224"/>
      <c r="F104" s="224"/>
      <c r="G104" s="224"/>
      <c r="H104" s="224"/>
      <c r="I104" s="224"/>
      <c r="J104" s="224"/>
      <c r="K104" s="221"/>
    </row>
    <row r="105" spans="3:11" ht="15">
      <c r="C105" s="227"/>
      <c r="D105" s="224"/>
      <c r="E105" s="224"/>
      <c r="F105" s="224"/>
      <c r="G105" s="224"/>
      <c r="H105" s="224"/>
      <c r="I105" s="224"/>
      <c r="J105" s="224"/>
      <c r="K105" s="221"/>
    </row>
    <row r="106" spans="3:11" ht="15">
      <c r="C106" s="227"/>
      <c r="D106" s="224"/>
      <c r="E106" s="224"/>
      <c r="F106" s="224"/>
      <c r="G106" s="224"/>
      <c r="H106" s="224"/>
      <c r="I106" s="224"/>
      <c r="J106" s="224"/>
      <c r="K106" s="221"/>
    </row>
    <row r="107" spans="3:11" ht="15">
      <c r="C107" s="227"/>
      <c r="D107" s="224"/>
      <c r="E107" s="224"/>
      <c r="F107" s="224"/>
      <c r="G107" s="224"/>
      <c r="H107" s="224"/>
      <c r="I107" s="224"/>
      <c r="J107" s="224"/>
      <c r="K107" s="221"/>
    </row>
    <row r="108" spans="3:11" ht="15">
      <c r="C108" s="225"/>
      <c r="D108" s="221"/>
      <c r="E108" s="221"/>
      <c r="F108" s="221"/>
      <c r="G108" s="221"/>
      <c r="H108" s="221"/>
      <c r="I108" s="221"/>
      <c r="J108" s="221"/>
      <c r="K108" s="221"/>
    </row>
    <row r="109" spans="3:11" ht="15">
      <c r="C109" s="225"/>
      <c r="D109" s="221"/>
      <c r="E109" s="221"/>
      <c r="F109" s="221"/>
      <c r="G109" s="221"/>
      <c r="H109" s="221"/>
      <c r="I109" s="221"/>
      <c r="J109" s="221"/>
      <c r="K109" s="221"/>
    </row>
    <row r="110" spans="3:11" ht="15">
      <c r="C110" s="225"/>
      <c r="D110" s="221"/>
      <c r="E110" s="221"/>
      <c r="F110" s="221"/>
      <c r="G110" s="221"/>
      <c r="H110" s="221"/>
      <c r="I110" s="221"/>
      <c r="J110" s="221"/>
      <c r="K110" s="221"/>
    </row>
    <row r="111" spans="2:25" ht="15">
      <c r="B111" s="220" t="s">
        <v>252</v>
      </c>
      <c r="P111" s="220" t="s">
        <v>252</v>
      </c>
      <c r="R111" s="220"/>
      <c r="S111" s="220"/>
      <c r="T111" s="220"/>
      <c r="U111" s="220"/>
      <c r="V111" s="220"/>
      <c r="W111" s="220"/>
      <c r="X111" s="220"/>
      <c r="Y111" s="220"/>
    </row>
    <row r="112" spans="3:25" ht="15">
      <c r="C112" s="221" t="s">
        <v>167</v>
      </c>
      <c r="D112" s="222">
        <v>200</v>
      </c>
      <c r="E112" s="222">
        <v>600</v>
      </c>
      <c r="F112" s="222">
        <v>1000</v>
      </c>
      <c r="G112" s="222">
        <v>1400</v>
      </c>
      <c r="H112" s="222">
        <v>1800</v>
      </c>
      <c r="I112" s="222">
        <v>2200</v>
      </c>
      <c r="J112" s="222">
        <v>2600</v>
      </c>
      <c r="K112" s="222">
        <v>3000</v>
      </c>
      <c r="Q112" s="221" t="s">
        <v>167</v>
      </c>
      <c r="R112" s="222">
        <v>200</v>
      </c>
      <c r="S112" s="222">
        <v>600</v>
      </c>
      <c r="T112" s="222">
        <v>1000</v>
      </c>
      <c r="U112" s="222">
        <v>1400</v>
      </c>
      <c r="V112" s="222">
        <v>1800</v>
      </c>
      <c r="W112" s="222">
        <v>2200</v>
      </c>
      <c r="X112" s="222">
        <v>2600</v>
      </c>
      <c r="Y112" s="222">
        <v>3000</v>
      </c>
    </row>
    <row r="113" spans="3:25" ht="15">
      <c r="C113" s="227"/>
      <c r="D113" s="224"/>
      <c r="E113" s="224"/>
      <c r="F113" s="224"/>
      <c r="G113" s="224"/>
      <c r="H113" s="224"/>
      <c r="I113" s="224"/>
      <c r="J113" s="224"/>
      <c r="K113" s="221"/>
      <c r="Q113" s="227"/>
      <c r="R113" s="224"/>
      <c r="S113" s="224"/>
      <c r="T113" s="224"/>
      <c r="U113" s="224"/>
      <c r="V113" s="224"/>
      <c r="W113" s="224"/>
      <c r="X113" s="224"/>
      <c r="Y113" s="221"/>
    </row>
    <row r="114" spans="3:25" ht="15">
      <c r="C114" s="225"/>
      <c r="D114" s="221"/>
      <c r="E114" s="221"/>
      <c r="F114" s="221"/>
      <c r="G114" s="221"/>
      <c r="H114" s="221"/>
      <c r="I114" s="221"/>
      <c r="J114" s="221"/>
      <c r="K114" s="221"/>
      <c r="Q114" s="225"/>
      <c r="R114" s="221"/>
      <c r="S114" s="221"/>
      <c r="T114" s="221"/>
      <c r="U114" s="221"/>
      <c r="V114" s="221"/>
      <c r="W114" s="221"/>
      <c r="X114" s="221"/>
      <c r="Y114" s="221"/>
    </row>
    <row r="115" spans="3:25" ht="15">
      <c r="C115" s="225"/>
      <c r="D115" s="221"/>
      <c r="E115" s="221"/>
      <c r="F115" s="221"/>
      <c r="G115" s="221"/>
      <c r="H115" s="221"/>
      <c r="I115" s="221"/>
      <c r="J115" s="221"/>
      <c r="K115" s="221"/>
      <c r="Q115" s="225"/>
      <c r="R115" s="221"/>
      <c r="S115" s="221"/>
      <c r="T115" s="221"/>
      <c r="U115" s="221"/>
      <c r="V115" s="221"/>
      <c r="W115" s="221"/>
      <c r="X115" s="221"/>
      <c r="Y115" s="221"/>
    </row>
    <row r="116" spans="3:25" ht="15">
      <c r="C116" s="225"/>
      <c r="D116" s="221"/>
      <c r="E116" s="221"/>
      <c r="F116" s="221"/>
      <c r="G116" s="221"/>
      <c r="H116" s="221"/>
      <c r="I116" s="221"/>
      <c r="J116" s="221"/>
      <c r="K116" s="221"/>
      <c r="Q116" s="225"/>
      <c r="R116" s="221"/>
      <c r="S116" s="221"/>
      <c r="T116" s="221"/>
      <c r="U116" s="221"/>
      <c r="V116" s="221"/>
      <c r="W116" s="221"/>
      <c r="X116" s="221"/>
      <c r="Y116" s="221"/>
    </row>
    <row r="117" spans="3:17" ht="12.75">
      <c r="C117" t="s">
        <v>250</v>
      </c>
      <c r="Q117" t="s">
        <v>250</v>
      </c>
    </row>
    <row r="118" spans="4:25" ht="12.75">
      <c r="D118">
        <v>7</v>
      </c>
      <c r="E118">
        <v>6</v>
      </c>
      <c r="F118">
        <v>5</v>
      </c>
      <c r="G118">
        <v>4</v>
      </c>
      <c r="H118">
        <v>3</v>
      </c>
      <c r="I118">
        <v>2</v>
      </c>
      <c r="J118">
        <v>1</v>
      </c>
      <c r="K118">
        <v>0</v>
      </c>
      <c r="R118">
        <v>7</v>
      </c>
      <c r="S118">
        <v>6</v>
      </c>
      <c r="T118">
        <v>5</v>
      </c>
      <c r="U118">
        <v>4</v>
      </c>
      <c r="V118">
        <v>3</v>
      </c>
      <c r="W118">
        <v>2</v>
      </c>
      <c r="X118">
        <v>1</v>
      </c>
      <c r="Y118">
        <v>0</v>
      </c>
    </row>
    <row r="128" spans="2:25" ht="15">
      <c r="B128" s="220" t="s">
        <v>252</v>
      </c>
      <c r="C128" s="220"/>
      <c r="D128" s="220"/>
      <c r="E128" s="220"/>
      <c r="F128" s="220"/>
      <c r="G128" s="220"/>
      <c r="H128" s="220"/>
      <c r="I128" s="220"/>
      <c r="J128" s="220"/>
      <c r="P128" s="220" t="s">
        <v>252</v>
      </c>
      <c r="Q128" s="220"/>
      <c r="R128" s="220"/>
      <c r="S128" s="220"/>
      <c r="T128" s="220"/>
      <c r="U128" s="220"/>
      <c r="V128" s="220"/>
      <c r="W128" s="220"/>
      <c r="X128" s="220"/>
      <c r="Y128" s="220"/>
    </row>
    <row r="129" spans="3:25" ht="15">
      <c r="C129" s="221" t="s">
        <v>167</v>
      </c>
      <c r="D129" s="222">
        <v>200</v>
      </c>
      <c r="E129" s="222">
        <v>600</v>
      </c>
      <c r="F129" s="222">
        <v>1000</v>
      </c>
      <c r="G129" s="222">
        <v>1400</v>
      </c>
      <c r="H129" s="222">
        <v>1800</v>
      </c>
      <c r="I129" s="222">
        <v>2200</v>
      </c>
      <c r="J129" s="222">
        <v>2600</v>
      </c>
      <c r="K129" s="222">
        <v>3000</v>
      </c>
      <c r="Q129" s="221" t="s">
        <v>167</v>
      </c>
      <c r="R129" s="222">
        <v>200</v>
      </c>
      <c r="S129" s="222">
        <v>600</v>
      </c>
      <c r="T129" s="222">
        <v>1000</v>
      </c>
      <c r="U129" s="222">
        <v>1400</v>
      </c>
      <c r="V129" s="222">
        <v>1800</v>
      </c>
      <c r="W129" s="222">
        <v>2200</v>
      </c>
      <c r="X129" s="222">
        <v>2600</v>
      </c>
      <c r="Y129" s="222">
        <v>3000</v>
      </c>
    </row>
    <row r="130" spans="3:25" ht="15">
      <c r="C130" s="227"/>
      <c r="D130" s="224"/>
      <c r="E130" s="224"/>
      <c r="F130" s="224"/>
      <c r="G130" s="224"/>
      <c r="H130" s="224"/>
      <c r="I130" s="224"/>
      <c r="J130" s="224"/>
      <c r="K130" s="221"/>
      <c r="Q130" s="224"/>
      <c r="R130" s="224"/>
      <c r="S130" s="224"/>
      <c r="T130" s="224"/>
      <c r="U130" s="224"/>
      <c r="V130" s="224"/>
      <c r="W130" s="224"/>
      <c r="X130" s="224"/>
      <c r="Y130" s="221"/>
    </row>
    <row r="131" spans="3:25" ht="15">
      <c r="C131" s="225"/>
      <c r="D131" s="221"/>
      <c r="E131" s="221"/>
      <c r="F131" s="221"/>
      <c r="G131" s="221"/>
      <c r="H131" s="221"/>
      <c r="I131" s="221"/>
      <c r="J131" s="221"/>
      <c r="K131" s="221"/>
      <c r="Q131" s="221"/>
      <c r="R131" s="221"/>
      <c r="S131" s="221"/>
      <c r="T131" s="221"/>
      <c r="U131" s="221"/>
      <c r="V131" s="221"/>
      <c r="W131" s="221"/>
      <c r="X131" s="221"/>
      <c r="Y131" s="221"/>
    </row>
    <row r="132" spans="3:25" ht="15">
      <c r="C132" s="225"/>
      <c r="D132" s="221"/>
      <c r="E132" s="221"/>
      <c r="F132" s="221"/>
      <c r="G132" s="221"/>
      <c r="H132" s="221"/>
      <c r="I132" s="221"/>
      <c r="J132" s="221"/>
      <c r="K132" s="221"/>
      <c r="Q132" s="221"/>
      <c r="R132" s="221"/>
      <c r="S132" s="221"/>
      <c r="T132" s="221"/>
      <c r="U132" s="221"/>
      <c r="V132" s="221"/>
      <c r="W132" s="221"/>
      <c r="X132" s="221"/>
      <c r="Y132" s="221"/>
    </row>
    <row r="133" spans="3:25" ht="15">
      <c r="C133" s="225"/>
      <c r="D133" s="221"/>
      <c r="E133" s="221"/>
      <c r="F133" s="221"/>
      <c r="G133" s="221"/>
      <c r="H133" s="221"/>
      <c r="I133" s="221"/>
      <c r="J133" s="221"/>
      <c r="K133" s="221"/>
      <c r="Q133" s="225"/>
      <c r="R133" s="221"/>
      <c r="S133" s="221"/>
      <c r="T133" s="221"/>
      <c r="U133" s="221"/>
      <c r="V133" s="221"/>
      <c r="W133" s="221"/>
      <c r="X133" s="221"/>
      <c r="Y133" s="221"/>
    </row>
    <row r="134" spans="3:17" ht="12.75">
      <c r="C134" t="s">
        <v>250</v>
      </c>
      <c r="Q134" t="s">
        <v>250</v>
      </c>
    </row>
    <row r="135" spans="4:25" ht="12.75">
      <c r="D135">
        <v>7</v>
      </c>
      <c r="E135">
        <v>6</v>
      </c>
      <c r="F135">
        <v>5</v>
      </c>
      <c r="G135">
        <v>4</v>
      </c>
      <c r="H135">
        <v>3</v>
      </c>
      <c r="I135">
        <v>2</v>
      </c>
      <c r="J135">
        <v>1</v>
      </c>
      <c r="K135">
        <v>0</v>
      </c>
      <c r="R135">
        <v>7</v>
      </c>
      <c r="S135">
        <v>6</v>
      </c>
      <c r="T135">
        <v>5</v>
      </c>
      <c r="U135">
        <v>4</v>
      </c>
      <c r="V135">
        <v>3</v>
      </c>
      <c r="W135">
        <v>2</v>
      </c>
      <c r="X135">
        <v>1</v>
      </c>
      <c r="Y135">
        <v>0</v>
      </c>
    </row>
    <row r="143" spans="2:25" ht="15">
      <c r="B143" s="220" t="s">
        <v>252</v>
      </c>
      <c r="P143" s="220" t="s">
        <v>252</v>
      </c>
      <c r="R143" s="220"/>
      <c r="S143" s="220"/>
      <c r="T143" s="220"/>
      <c r="U143" s="220"/>
      <c r="V143" s="220"/>
      <c r="W143" s="220"/>
      <c r="X143" s="220"/>
      <c r="Y143" s="220"/>
    </row>
    <row r="144" spans="3:25" ht="15">
      <c r="C144" s="221" t="s">
        <v>167</v>
      </c>
      <c r="D144" s="222">
        <v>200</v>
      </c>
      <c r="E144" s="222">
        <v>600</v>
      </c>
      <c r="F144" s="222">
        <v>1000</v>
      </c>
      <c r="G144" s="222">
        <v>1400</v>
      </c>
      <c r="H144" s="222">
        <v>1800</v>
      </c>
      <c r="I144" s="222">
        <v>2200</v>
      </c>
      <c r="J144" s="222">
        <v>2600</v>
      </c>
      <c r="K144" s="222">
        <v>3000</v>
      </c>
      <c r="Q144" s="221" t="s">
        <v>167</v>
      </c>
      <c r="R144" s="222">
        <v>200</v>
      </c>
      <c r="S144" s="222">
        <v>600</v>
      </c>
      <c r="T144" s="222">
        <v>1000</v>
      </c>
      <c r="U144" s="222">
        <v>1400</v>
      </c>
      <c r="V144" s="222">
        <v>1800</v>
      </c>
      <c r="W144" s="222">
        <v>2200</v>
      </c>
      <c r="X144" s="222">
        <v>2600</v>
      </c>
      <c r="Y144" s="222">
        <v>3000</v>
      </c>
    </row>
    <row r="145" spans="3:25" ht="15">
      <c r="C145" s="227"/>
      <c r="D145" s="224"/>
      <c r="E145" s="224"/>
      <c r="F145" s="224"/>
      <c r="G145" s="224"/>
      <c r="H145" s="224"/>
      <c r="I145" s="224"/>
      <c r="J145" s="224"/>
      <c r="K145" s="221"/>
      <c r="Q145" s="223"/>
      <c r="R145" s="224"/>
      <c r="S145" s="224"/>
      <c r="T145" s="224"/>
      <c r="U145" s="224"/>
      <c r="V145" s="224"/>
      <c r="W145" s="224"/>
      <c r="X145" s="224"/>
      <c r="Y145" s="221"/>
    </row>
    <row r="146" spans="2:25" ht="15">
      <c r="B146" t="s">
        <v>143</v>
      </c>
      <c r="C146" s="225"/>
      <c r="D146" s="221"/>
      <c r="E146" s="221"/>
      <c r="F146" s="221"/>
      <c r="G146" s="221"/>
      <c r="H146" s="221"/>
      <c r="I146" s="221"/>
      <c r="J146" s="221"/>
      <c r="K146" s="221"/>
      <c r="Q146" s="225"/>
      <c r="R146" s="221"/>
      <c r="S146" s="221"/>
      <c r="T146" s="221"/>
      <c r="U146" s="221"/>
      <c r="V146" s="221"/>
      <c r="W146" s="221"/>
      <c r="X146" s="221"/>
      <c r="Y146" s="221"/>
    </row>
    <row r="147" spans="3:25" ht="15">
      <c r="C147" s="225"/>
      <c r="D147" s="221"/>
      <c r="E147" s="221"/>
      <c r="F147" s="221"/>
      <c r="G147" s="221"/>
      <c r="H147" s="221"/>
      <c r="I147" s="221"/>
      <c r="J147" s="221"/>
      <c r="K147" s="221"/>
      <c r="Q147" s="225"/>
      <c r="R147" s="221"/>
      <c r="S147" s="221"/>
      <c r="T147" s="221"/>
      <c r="U147" s="221"/>
      <c r="V147" s="221"/>
      <c r="W147" s="221"/>
      <c r="X147" s="221"/>
      <c r="Y147" s="221"/>
    </row>
    <row r="148" spans="3:25" ht="15">
      <c r="C148" s="225"/>
      <c r="D148" s="221"/>
      <c r="E148" s="221"/>
      <c r="F148" s="221"/>
      <c r="G148" s="221"/>
      <c r="H148" s="221"/>
      <c r="I148" s="221"/>
      <c r="J148" s="221"/>
      <c r="K148" s="221"/>
      <c r="Q148" s="225"/>
      <c r="R148" s="221"/>
      <c r="S148" s="221"/>
      <c r="T148" s="221"/>
      <c r="U148" s="221"/>
      <c r="V148" s="221"/>
      <c r="W148" s="221"/>
      <c r="X148" s="221"/>
      <c r="Y148" s="221"/>
    </row>
    <row r="149" spans="3:17" ht="12.75">
      <c r="C149" t="s">
        <v>250</v>
      </c>
      <c r="Q149" t="s">
        <v>250</v>
      </c>
    </row>
    <row r="150" spans="4:25" ht="12.75">
      <c r="D150">
        <v>7</v>
      </c>
      <c r="E150">
        <v>6</v>
      </c>
      <c r="F150">
        <v>5</v>
      </c>
      <c r="G150">
        <v>4</v>
      </c>
      <c r="H150">
        <v>3</v>
      </c>
      <c r="I150">
        <v>2</v>
      </c>
      <c r="J150">
        <v>1</v>
      </c>
      <c r="K150">
        <v>0</v>
      </c>
      <c r="R150">
        <v>7</v>
      </c>
      <c r="S150">
        <v>6</v>
      </c>
      <c r="T150">
        <v>5</v>
      </c>
      <c r="U150">
        <v>4</v>
      </c>
      <c r="V150">
        <v>3</v>
      </c>
      <c r="W150">
        <v>2</v>
      </c>
      <c r="X150">
        <v>1</v>
      </c>
      <c r="Y150">
        <v>0</v>
      </c>
    </row>
    <row r="155" spans="2:25" ht="15">
      <c r="B155" s="220" t="s">
        <v>252</v>
      </c>
      <c r="P155" s="220" t="s">
        <v>252</v>
      </c>
      <c r="R155" s="220"/>
      <c r="S155" s="220"/>
      <c r="T155" s="220"/>
      <c r="U155" s="220"/>
      <c r="V155" s="220"/>
      <c r="W155" s="220"/>
      <c r="X155" s="220"/>
      <c r="Y155" s="220"/>
    </row>
    <row r="156" spans="3:25" ht="15">
      <c r="C156" s="221" t="s">
        <v>167</v>
      </c>
      <c r="D156" s="222">
        <v>200</v>
      </c>
      <c r="E156" s="222">
        <v>600</v>
      </c>
      <c r="F156" s="222">
        <v>1000</v>
      </c>
      <c r="G156" s="222">
        <v>1400</v>
      </c>
      <c r="H156" s="222">
        <v>1800</v>
      </c>
      <c r="I156" s="222">
        <v>2200</v>
      </c>
      <c r="J156" s="222">
        <v>2600</v>
      </c>
      <c r="K156" s="222">
        <v>3000</v>
      </c>
      <c r="Q156" s="221" t="s">
        <v>167</v>
      </c>
      <c r="R156" s="222">
        <v>200</v>
      </c>
      <c r="S156" s="222">
        <v>600</v>
      </c>
      <c r="T156" s="222">
        <v>1000</v>
      </c>
      <c r="U156" s="222">
        <v>1400</v>
      </c>
      <c r="V156" s="222">
        <v>1800</v>
      </c>
      <c r="W156" s="222">
        <v>2200</v>
      </c>
      <c r="X156" s="222">
        <v>2600</v>
      </c>
      <c r="Y156" s="222">
        <v>3000</v>
      </c>
    </row>
    <row r="157" spans="3:25" ht="15">
      <c r="C157" s="227"/>
      <c r="D157" s="224"/>
      <c r="E157" s="224"/>
      <c r="F157" s="224"/>
      <c r="G157" s="224"/>
      <c r="H157" s="224"/>
      <c r="I157" s="224"/>
      <c r="J157" s="224"/>
      <c r="K157" s="221"/>
      <c r="Q157" s="223"/>
      <c r="R157" s="224"/>
      <c r="S157" s="224"/>
      <c r="T157" s="224"/>
      <c r="U157" s="224"/>
      <c r="V157" s="224"/>
      <c r="W157" s="224"/>
      <c r="X157" s="224"/>
      <c r="Y157" s="221"/>
    </row>
    <row r="158" spans="2:25" ht="15">
      <c r="B158" t="s">
        <v>143</v>
      </c>
      <c r="C158" s="225"/>
      <c r="D158" s="221"/>
      <c r="E158" s="221"/>
      <c r="F158" s="221"/>
      <c r="G158" s="221"/>
      <c r="H158" s="221"/>
      <c r="I158" s="221"/>
      <c r="J158" s="221"/>
      <c r="K158" s="221"/>
      <c r="Q158" s="225"/>
      <c r="R158" s="221"/>
      <c r="S158" s="221"/>
      <c r="T158" s="221"/>
      <c r="U158" s="221"/>
      <c r="V158" s="221"/>
      <c r="W158" s="221"/>
      <c r="X158" s="221"/>
      <c r="Y158" s="221"/>
    </row>
    <row r="159" spans="3:25" ht="15">
      <c r="C159" s="225"/>
      <c r="D159" s="221"/>
      <c r="E159" s="221"/>
      <c r="F159" s="221"/>
      <c r="G159" s="221"/>
      <c r="H159" s="221"/>
      <c r="I159" s="221"/>
      <c r="J159" s="221"/>
      <c r="K159" s="221"/>
      <c r="Q159" s="225"/>
      <c r="R159" s="221"/>
      <c r="S159" s="221"/>
      <c r="T159" s="221"/>
      <c r="U159" s="221"/>
      <c r="V159" s="221"/>
      <c r="W159" s="221"/>
      <c r="X159" s="221"/>
      <c r="Y159" s="221"/>
    </row>
    <row r="160" spans="3:25" ht="15">
      <c r="C160" s="225"/>
      <c r="D160" s="221"/>
      <c r="E160" s="221"/>
      <c r="F160" s="221"/>
      <c r="G160" s="221"/>
      <c r="H160" s="221"/>
      <c r="I160" s="221"/>
      <c r="J160" s="221"/>
      <c r="K160" s="221"/>
      <c r="Q160" s="225"/>
      <c r="R160" s="221"/>
      <c r="S160" s="221"/>
      <c r="T160" s="221"/>
      <c r="U160" s="221"/>
      <c r="V160" s="221"/>
      <c r="W160" s="221"/>
      <c r="X160" s="221"/>
      <c r="Y160" s="221"/>
    </row>
    <row r="161" spans="3:17" ht="12.75">
      <c r="C161" t="s">
        <v>250</v>
      </c>
      <c r="Q161" t="s">
        <v>250</v>
      </c>
    </row>
    <row r="162" spans="4:25" ht="12.75">
      <c r="D162">
        <v>7</v>
      </c>
      <c r="E162">
        <v>6</v>
      </c>
      <c r="F162">
        <v>5</v>
      </c>
      <c r="G162">
        <v>4</v>
      </c>
      <c r="H162">
        <v>3</v>
      </c>
      <c r="I162">
        <v>2</v>
      </c>
      <c r="J162">
        <v>1</v>
      </c>
      <c r="K162">
        <v>0</v>
      </c>
      <c r="R162">
        <v>7</v>
      </c>
      <c r="S162">
        <v>6</v>
      </c>
      <c r="T162">
        <v>5</v>
      </c>
      <c r="U162">
        <v>4</v>
      </c>
      <c r="V162">
        <v>3</v>
      </c>
      <c r="W162">
        <v>2</v>
      </c>
      <c r="X162">
        <v>1</v>
      </c>
      <c r="Y162">
        <v>0</v>
      </c>
    </row>
    <row r="168" spans="2:25" ht="15">
      <c r="B168" s="220" t="s">
        <v>252</v>
      </c>
      <c r="P168" s="220" t="s">
        <v>252</v>
      </c>
      <c r="R168" s="220"/>
      <c r="S168" s="220"/>
      <c r="T168" s="220"/>
      <c r="U168" s="220"/>
      <c r="V168" s="220"/>
      <c r="W168" s="220"/>
      <c r="X168" s="220"/>
      <c r="Y168" s="220"/>
    </row>
    <row r="169" spans="3:25" ht="15">
      <c r="C169" s="221" t="s">
        <v>167</v>
      </c>
      <c r="D169" s="222">
        <v>200</v>
      </c>
      <c r="E169" s="222">
        <v>600</v>
      </c>
      <c r="F169" s="222">
        <v>1000</v>
      </c>
      <c r="G169" s="222">
        <v>1400</v>
      </c>
      <c r="H169" s="222">
        <v>1800</v>
      </c>
      <c r="I169" s="222">
        <v>2200</v>
      </c>
      <c r="J169" s="222">
        <v>2600</v>
      </c>
      <c r="K169" s="222">
        <v>3000</v>
      </c>
      <c r="Q169" s="221" t="s">
        <v>167</v>
      </c>
      <c r="R169" s="222">
        <v>200</v>
      </c>
      <c r="S169" s="222">
        <v>600</v>
      </c>
      <c r="T169" s="222">
        <v>1000</v>
      </c>
      <c r="U169" s="222">
        <v>1400</v>
      </c>
      <c r="V169" s="222">
        <v>1800</v>
      </c>
      <c r="W169" s="222">
        <v>2200</v>
      </c>
      <c r="X169" s="222">
        <v>2600</v>
      </c>
      <c r="Y169" s="222">
        <v>3000</v>
      </c>
    </row>
    <row r="170" spans="3:25" ht="15">
      <c r="C170" s="227"/>
      <c r="D170" s="224"/>
      <c r="E170" s="224"/>
      <c r="F170" s="224"/>
      <c r="G170" s="224"/>
      <c r="H170" s="224"/>
      <c r="I170" s="224"/>
      <c r="J170" s="224"/>
      <c r="K170" s="221"/>
      <c r="Q170" s="223"/>
      <c r="R170" s="224"/>
      <c r="S170" s="224"/>
      <c r="T170" s="224"/>
      <c r="U170" s="224"/>
      <c r="V170" s="224"/>
      <c r="W170" s="224"/>
      <c r="X170" s="224"/>
      <c r="Y170" s="221"/>
    </row>
    <row r="171" spans="2:25" ht="15">
      <c r="B171" t="s">
        <v>143</v>
      </c>
      <c r="C171" s="225"/>
      <c r="D171" s="221"/>
      <c r="E171" s="221"/>
      <c r="F171" s="221"/>
      <c r="G171" s="221"/>
      <c r="H171" s="221"/>
      <c r="I171" s="221"/>
      <c r="J171" s="221"/>
      <c r="K171" s="221"/>
      <c r="Q171" s="225"/>
      <c r="R171" s="221"/>
      <c r="S171" s="221"/>
      <c r="T171" s="221"/>
      <c r="U171" s="221"/>
      <c r="V171" s="221"/>
      <c r="W171" s="221"/>
      <c r="X171" s="221"/>
      <c r="Y171" s="221"/>
    </row>
    <row r="172" spans="3:25" ht="15">
      <c r="C172" s="225"/>
      <c r="D172" s="221"/>
      <c r="E172" s="221"/>
      <c r="F172" s="221"/>
      <c r="G172" s="221"/>
      <c r="H172" s="221"/>
      <c r="I172" s="221"/>
      <c r="J172" s="221"/>
      <c r="K172" s="221"/>
      <c r="Q172" s="225"/>
      <c r="R172" s="221"/>
      <c r="S172" s="221"/>
      <c r="T172" s="221"/>
      <c r="U172" s="221"/>
      <c r="V172" s="221"/>
      <c r="W172" s="221"/>
      <c r="X172" s="221"/>
      <c r="Y172" s="221"/>
    </row>
    <row r="173" spans="3:25" ht="15">
      <c r="C173" s="225"/>
      <c r="D173" s="221"/>
      <c r="E173" s="221"/>
      <c r="F173" s="221"/>
      <c r="G173" s="221"/>
      <c r="H173" s="221"/>
      <c r="I173" s="221"/>
      <c r="J173" s="221"/>
      <c r="K173" s="221"/>
      <c r="Q173" s="225"/>
      <c r="R173" s="221"/>
      <c r="S173" s="221"/>
      <c r="T173" s="221"/>
      <c r="U173" s="221"/>
      <c r="V173" s="221"/>
      <c r="W173" s="221"/>
      <c r="X173" s="221"/>
      <c r="Y173" s="221"/>
    </row>
    <row r="174" spans="3:17" ht="12.75">
      <c r="C174" t="s">
        <v>250</v>
      </c>
      <c r="Q174" t="s">
        <v>250</v>
      </c>
    </row>
    <row r="175" spans="4:25" ht="12.75">
      <c r="D175">
        <v>7</v>
      </c>
      <c r="E175">
        <v>6</v>
      </c>
      <c r="F175">
        <v>5</v>
      </c>
      <c r="G175">
        <v>4</v>
      </c>
      <c r="H175">
        <v>3</v>
      </c>
      <c r="I175">
        <v>2</v>
      </c>
      <c r="J175">
        <v>1</v>
      </c>
      <c r="K175">
        <v>0</v>
      </c>
      <c r="R175">
        <v>7</v>
      </c>
      <c r="S175">
        <v>6</v>
      </c>
      <c r="T175">
        <v>5</v>
      </c>
      <c r="U175">
        <v>4</v>
      </c>
      <c r="V175">
        <v>3</v>
      </c>
      <c r="W175">
        <v>2</v>
      </c>
      <c r="X175">
        <v>1</v>
      </c>
      <c r="Y175">
        <v>0</v>
      </c>
    </row>
    <row r="185" spans="2:27" ht="15">
      <c r="B185" s="220"/>
      <c r="C185" s="1"/>
      <c r="D185" s="220"/>
      <c r="E185" s="1"/>
      <c r="F185" s="220"/>
      <c r="G185" s="220"/>
      <c r="H185" s="220"/>
      <c r="I185" s="220"/>
      <c r="J185" s="220"/>
      <c r="K185" s="220"/>
      <c r="L185" s="220"/>
      <c r="M185" s="220"/>
      <c r="N185" s="220"/>
      <c r="O185" s="220"/>
      <c r="P185" s="220"/>
      <c r="Q185" s="220"/>
      <c r="R185" s="220"/>
      <c r="S185" s="220"/>
      <c r="T185" s="220"/>
      <c r="U185" s="220"/>
      <c r="V185" s="220"/>
      <c r="W185" s="220"/>
      <c r="X185" s="220"/>
      <c r="Y185" s="220"/>
      <c r="Z185" s="220"/>
      <c r="AA185" s="220"/>
    </row>
    <row r="191" spans="2:27" ht="15">
      <c r="B191" s="220" t="s">
        <v>249</v>
      </c>
      <c r="C191" s="1"/>
      <c r="D191" s="220"/>
      <c r="E191" s="1"/>
      <c r="F191" s="220"/>
      <c r="G191" s="220"/>
      <c r="H191" s="220"/>
      <c r="I191" s="220"/>
      <c r="J191" s="220"/>
      <c r="K191" s="220"/>
      <c r="L191" s="220"/>
      <c r="M191" s="220"/>
      <c r="N191" s="220"/>
      <c r="O191" s="220"/>
      <c r="P191" s="220"/>
      <c r="Q191" s="220"/>
      <c r="R191" s="220"/>
      <c r="S191" s="220"/>
      <c r="T191" s="220"/>
      <c r="U191" s="220"/>
      <c r="V191" s="220"/>
      <c r="W191" s="220"/>
      <c r="X191" s="220"/>
      <c r="Y191" s="220"/>
      <c r="Z191" s="220"/>
      <c r="AA191" s="220"/>
    </row>
    <row r="192" spans="2:27" ht="15">
      <c r="B192" s="221" t="s">
        <v>167</v>
      </c>
      <c r="C192" s="222">
        <v>400</v>
      </c>
      <c r="D192" s="222">
        <v>800</v>
      </c>
      <c r="E192" s="222">
        <v>1200</v>
      </c>
      <c r="F192" s="222">
        <v>1600</v>
      </c>
      <c r="G192" s="222">
        <v>2000</v>
      </c>
      <c r="H192" s="222">
        <v>2400</v>
      </c>
      <c r="I192" s="222">
        <v>2800</v>
      </c>
      <c r="J192" s="222">
        <v>3200</v>
      </c>
      <c r="K192" s="222">
        <v>3600</v>
      </c>
      <c r="L192" s="222">
        <v>4000</v>
      </c>
      <c r="M192" s="222">
        <v>4400</v>
      </c>
      <c r="N192" s="222">
        <v>4800</v>
      </c>
      <c r="O192" s="222">
        <v>5200</v>
      </c>
      <c r="P192" s="222">
        <v>5600</v>
      </c>
      <c r="Q192" s="222">
        <v>6000</v>
      </c>
      <c r="R192" s="222">
        <v>6400</v>
      </c>
      <c r="S192" s="222">
        <v>6800</v>
      </c>
      <c r="T192" s="222">
        <v>7200</v>
      </c>
      <c r="U192" s="222">
        <v>7600</v>
      </c>
      <c r="V192" s="222">
        <v>8000</v>
      </c>
      <c r="W192" s="222">
        <v>8400</v>
      </c>
      <c r="X192" s="222">
        <v>8800</v>
      </c>
      <c r="Y192" s="222">
        <v>9200</v>
      </c>
      <c r="Z192" s="222">
        <v>9600</v>
      </c>
      <c r="AA192" s="222">
        <v>10000</v>
      </c>
    </row>
    <row r="193" spans="2:27" ht="15">
      <c r="B193" s="224"/>
      <c r="C193" s="281"/>
      <c r="D193" s="281"/>
      <c r="E193" s="281"/>
      <c r="F193" s="281"/>
      <c r="G193" s="281"/>
      <c r="H193" s="281"/>
      <c r="I193" s="281"/>
      <c r="J193" s="281"/>
      <c r="K193" s="281"/>
      <c r="L193" s="281"/>
      <c r="M193" s="281"/>
      <c r="N193" s="281"/>
      <c r="O193" s="281"/>
      <c r="P193" s="281"/>
      <c r="Q193" s="281"/>
      <c r="R193" s="281"/>
      <c r="S193" s="281"/>
      <c r="T193" s="281"/>
      <c r="U193" s="281"/>
      <c r="V193" s="281"/>
      <c r="W193" s="281"/>
      <c r="X193" s="281"/>
      <c r="Y193" s="281"/>
      <c r="Z193" s="281"/>
      <c r="AA193" s="281"/>
    </row>
    <row r="194" spans="2:27" ht="15">
      <c r="B194" s="224"/>
      <c r="C194" s="281"/>
      <c r="D194" s="281"/>
      <c r="E194" s="281"/>
      <c r="F194" s="281"/>
      <c r="G194" s="281"/>
      <c r="H194" s="281"/>
      <c r="I194" s="281"/>
      <c r="J194" s="281"/>
      <c r="K194" s="281"/>
      <c r="L194" s="281"/>
      <c r="M194" s="281"/>
      <c r="N194" s="281"/>
      <c r="O194" s="281"/>
      <c r="P194" s="281"/>
      <c r="Q194" s="281"/>
      <c r="R194" s="281"/>
      <c r="S194" s="281"/>
      <c r="T194" s="281"/>
      <c r="U194" s="281"/>
      <c r="V194" s="281"/>
      <c r="W194" s="281"/>
      <c r="X194" s="281"/>
      <c r="Y194" s="281"/>
      <c r="Z194" s="281"/>
      <c r="AA194" s="281"/>
    </row>
    <row r="195" spans="2:27" ht="15">
      <c r="B195" s="224"/>
      <c r="C195" s="281"/>
      <c r="D195" s="281"/>
      <c r="E195" s="281"/>
      <c r="F195" s="281"/>
      <c r="G195" s="281"/>
      <c r="H195" s="281"/>
      <c r="I195" s="281"/>
      <c r="J195" s="281"/>
      <c r="K195" s="281"/>
      <c r="L195" s="281"/>
      <c r="M195" s="281"/>
      <c r="N195" s="281"/>
      <c r="O195" s="281"/>
      <c r="P195" s="281"/>
      <c r="Q195" s="281"/>
      <c r="R195" s="281"/>
      <c r="S195" s="281"/>
      <c r="T195" s="281"/>
      <c r="U195" s="281"/>
      <c r="V195" s="281"/>
      <c r="W195" s="281"/>
      <c r="X195" s="281"/>
      <c r="Y195" s="281"/>
      <c r="Z195" s="281"/>
      <c r="AA195" s="281"/>
    </row>
    <row r="196" spans="2:27" ht="15">
      <c r="B196" s="224"/>
      <c r="C196" s="281"/>
      <c r="D196" s="281"/>
      <c r="E196" s="281"/>
      <c r="F196" s="281"/>
      <c r="G196" s="281"/>
      <c r="H196" s="281"/>
      <c r="I196" s="281"/>
      <c r="J196" s="281"/>
      <c r="K196" s="281"/>
      <c r="L196" s="281"/>
      <c r="M196" s="281"/>
      <c r="N196" s="281"/>
      <c r="O196" s="281"/>
      <c r="P196" s="281"/>
      <c r="Q196" s="281"/>
      <c r="R196" s="281"/>
      <c r="S196" s="281"/>
      <c r="T196" s="281"/>
      <c r="U196" s="281"/>
      <c r="V196" s="281"/>
      <c r="W196" s="281"/>
      <c r="X196" s="281"/>
      <c r="Y196" s="281"/>
      <c r="Z196" s="281"/>
      <c r="AA196" s="281"/>
    </row>
    <row r="197" spans="2:27" ht="15">
      <c r="B197" s="224"/>
      <c r="C197" s="281"/>
      <c r="D197" s="281"/>
      <c r="E197" s="281"/>
      <c r="F197" s="281"/>
      <c r="G197" s="281"/>
      <c r="H197" s="281"/>
      <c r="I197" s="281"/>
      <c r="J197" s="281"/>
      <c r="K197" s="281"/>
      <c r="L197" s="281"/>
      <c r="M197" s="281"/>
      <c r="N197" s="281"/>
      <c r="O197" s="281"/>
      <c r="P197" s="281"/>
      <c r="Q197" s="281"/>
      <c r="R197" s="281"/>
      <c r="S197" s="281"/>
      <c r="T197" s="281"/>
      <c r="U197" s="281"/>
      <c r="V197" s="281"/>
      <c r="W197" s="281"/>
      <c r="X197" s="281"/>
      <c r="Y197" s="281"/>
      <c r="Z197" s="281"/>
      <c r="AA197" s="281"/>
    </row>
    <row r="198" spans="2:27" ht="15">
      <c r="B198" s="224"/>
      <c r="C198" s="281"/>
      <c r="D198" s="281"/>
      <c r="E198" s="281"/>
      <c r="F198" s="281"/>
      <c r="G198" s="281"/>
      <c r="H198" s="281"/>
      <c r="I198" s="281"/>
      <c r="J198" s="281"/>
      <c r="K198" s="281"/>
      <c r="L198" s="281"/>
      <c r="M198" s="281"/>
      <c r="N198" s="281"/>
      <c r="O198" s="281"/>
      <c r="P198" s="281"/>
      <c r="Q198" s="281"/>
      <c r="R198" s="281"/>
      <c r="S198" s="281"/>
      <c r="T198" s="281"/>
      <c r="U198" s="281"/>
      <c r="V198" s="281"/>
      <c r="W198" s="281"/>
      <c r="X198" s="281"/>
      <c r="Y198" s="281"/>
      <c r="Z198" s="281"/>
      <c r="AA198" s="281"/>
    </row>
    <row r="199" spans="2:27" ht="15">
      <c r="B199" s="224"/>
      <c r="C199" s="281"/>
      <c r="D199" s="281"/>
      <c r="E199" s="281"/>
      <c r="F199" s="281"/>
      <c r="G199" s="281"/>
      <c r="H199" s="281"/>
      <c r="I199" s="281"/>
      <c r="J199" s="281"/>
      <c r="K199" s="281"/>
      <c r="L199" s="281"/>
      <c r="M199" s="281"/>
      <c r="N199" s="281"/>
      <c r="O199" s="281"/>
      <c r="P199" s="281"/>
      <c r="Q199" s="281"/>
      <c r="R199" s="281"/>
      <c r="S199" s="281"/>
      <c r="T199" s="281"/>
      <c r="U199" s="281"/>
      <c r="V199" s="281"/>
      <c r="W199" s="281"/>
      <c r="X199" s="281"/>
      <c r="Y199" s="281"/>
      <c r="Z199" s="281"/>
      <c r="AA199" s="281"/>
    </row>
    <row r="200" spans="2:27" ht="15">
      <c r="B200" s="224"/>
      <c r="C200" s="281"/>
      <c r="D200" s="281"/>
      <c r="E200" s="281"/>
      <c r="F200" s="281"/>
      <c r="G200" s="281"/>
      <c r="H200" s="281"/>
      <c r="I200" s="281"/>
      <c r="J200" s="281"/>
      <c r="K200" s="281"/>
      <c r="L200" s="281"/>
      <c r="M200" s="281"/>
      <c r="N200" s="281"/>
      <c r="O200" s="281"/>
      <c r="P200" s="281"/>
      <c r="Q200" s="281"/>
      <c r="R200" s="281"/>
      <c r="S200" s="281"/>
      <c r="T200" s="281"/>
      <c r="U200" s="281"/>
      <c r="V200" s="281"/>
      <c r="W200" s="281"/>
      <c r="X200" s="281"/>
      <c r="Y200" s="281"/>
      <c r="Z200" s="281"/>
      <c r="AA200" s="281"/>
    </row>
    <row r="201" spans="2:27" ht="15">
      <c r="B201" s="224"/>
      <c r="C201" s="281"/>
      <c r="D201" s="281"/>
      <c r="E201" s="281"/>
      <c r="F201" s="281"/>
      <c r="G201" s="281"/>
      <c r="H201" s="281"/>
      <c r="I201" s="281"/>
      <c r="J201" s="281"/>
      <c r="K201" s="281"/>
      <c r="L201" s="281"/>
      <c r="M201" s="281"/>
      <c r="N201" s="281"/>
      <c r="O201" s="281"/>
      <c r="P201" s="281"/>
      <c r="Q201" s="281"/>
      <c r="R201" s="281"/>
      <c r="S201" s="281"/>
      <c r="T201" s="281"/>
      <c r="U201" s="281"/>
      <c r="V201" s="281"/>
      <c r="W201" s="281"/>
      <c r="X201" s="281"/>
      <c r="Y201" s="281"/>
      <c r="Z201" s="281"/>
      <c r="AA201" s="281"/>
    </row>
    <row r="202" spans="2:27" ht="15">
      <c r="B202" s="224"/>
      <c r="C202" s="281"/>
      <c r="D202" s="281"/>
      <c r="E202" s="281"/>
      <c r="F202" s="281"/>
      <c r="G202" s="281"/>
      <c r="H202" s="281"/>
      <c r="I202" s="281"/>
      <c r="J202" s="281"/>
      <c r="K202" s="281"/>
      <c r="L202" s="281"/>
      <c r="M202" s="281"/>
      <c r="N202" s="281"/>
      <c r="O202" s="281"/>
      <c r="P202" s="281"/>
      <c r="Q202" s="281"/>
      <c r="R202" s="281"/>
      <c r="S202" s="281"/>
      <c r="T202" s="281"/>
      <c r="U202" s="281"/>
      <c r="V202" s="281"/>
      <c r="W202" s="281"/>
      <c r="X202" s="281"/>
      <c r="Y202" s="281"/>
      <c r="Z202" s="281"/>
      <c r="AA202" s="281"/>
    </row>
    <row r="203" spans="2:27" ht="15">
      <c r="B203" s="224"/>
      <c r="C203" s="281"/>
      <c r="D203" s="281"/>
      <c r="E203" s="281"/>
      <c r="F203" s="281"/>
      <c r="G203" s="281"/>
      <c r="H203" s="281"/>
      <c r="I203" s="281"/>
      <c r="J203" s="281"/>
      <c r="K203" s="281"/>
      <c r="L203" s="281"/>
      <c r="M203" s="281"/>
      <c r="N203" s="281"/>
      <c r="O203" s="281"/>
      <c r="P203" s="281"/>
      <c r="Q203" s="281"/>
      <c r="R203" s="281"/>
      <c r="S203" s="281"/>
      <c r="T203" s="281"/>
      <c r="U203" s="281"/>
      <c r="V203" s="281"/>
      <c r="W203" s="281"/>
      <c r="X203" s="281"/>
      <c r="Y203" s="281"/>
      <c r="Z203" s="281"/>
      <c r="AA203" s="281"/>
    </row>
    <row r="204" spans="2:27" ht="15">
      <c r="B204" s="224"/>
      <c r="C204" s="281"/>
      <c r="D204" s="281"/>
      <c r="E204" s="281"/>
      <c r="F204" s="281"/>
      <c r="G204" s="281"/>
      <c r="H204" s="281"/>
      <c r="I204" s="281"/>
      <c r="J204" s="281"/>
      <c r="K204" s="281"/>
      <c r="L204" s="281"/>
      <c r="M204" s="281"/>
      <c r="N204" s="281"/>
      <c r="O204" s="281"/>
      <c r="P204" s="281"/>
      <c r="Q204" s="281"/>
      <c r="R204" s="281"/>
      <c r="S204" s="281"/>
      <c r="T204" s="281"/>
      <c r="U204" s="281"/>
      <c r="V204" s="281"/>
      <c r="W204" s="281"/>
      <c r="X204" s="281"/>
      <c r="Y204" s="281"/>
      <c r="Z204" s="281"/>
      <c r="AA204" s="281"/>
    </row>
    <row r="205" spans="2:27" ht="15">
      <c r="B205" s="224"/>
      <c r="C205" s="281"/>
      <c r="D205" s="281"/>
      <c r="E205" s="281"/>
      <c r="F205" s="281"/>
      <c r="G205" s="281"/>
      <c r="H205" s="281"/>
      <c r="I205" s="281"/>
      <c r="J205" s="281"/>
      <c r="K205" s="281"/>
      <c r="L205" s="281"/>
      <c r="M205" s="281"/>
      <c r="N205" s="281"/>
      <c r="O205" s="281"/>
      <c r="P205" s="281"/>
      <c r="Q205" s="281"/>
      <c r="R205" s="281"/>
      <c r="S205" s="281"/>
      <c r="T205" s="281"/>
      <c r="U205" s="281"/>
      <c r="V205" s="281"/>
      <c r="W205" s="281"/>
      <c r="X205" s="281"/>
      <c r="Y205" s="281"/>
      <c r="Z205" s="281"/>
      <c r="AA205" s="281"/>
    </row>
    <row r="206" spans="2:27" ht="15">
      <c r="B206" s="224"/>
      <c r="C206" s="281"/>
      <c r="D206" s="281"/>
      <c r="E206" s="281"/>
      <c r="F206" s="281"/>
      <c r="G206" s="281"/>
      <c r="H206" s="281"/>
      <c r="I206" s="281"/>
      <c r="J206" s="281"/>
      <c r="K206" s="281"/>
      <c r="L206" s="281"/>
      <c r="M206" s="281"/>
      <c r="N206" s="281"/>
      <c r="O206" s="281"/>
      <c r="P206" s="281"/>
      <c r="Q206" s="281"/>
      <c r="R206" s="281"/>
      <c r="S206" s="281"/>
      <c r="T206" s="281"/>
      <c r="U206" s="281"/>
      <c r="V206" s="281"/>
      <c r="W206" s="281"/>
      <c r="X206" s="281"/>
      <c r="Y206" s="281"/>
      <c r="Z206" s="281"/>
      <c r="AA206" s="281"/>
    </row>
    <row r="207" spans="2:27" ht="15">
      <c r="B207" s="224"/>
      <c r="C207" s="281"/>
      <c r="D207" s="281"/>
      <c r="E207" s="281"/>
      <c r="F207" s="281"/>
      <c r="G207" s="281"/>
      <c r="H207" s="281"/>
      <c r="I207" s="281"/>
      <c r="J207" s="281"/>
      <c r="K207" s="281"/>
      <c r="L207" s="281"/>
      <c r="M207" s="281"/>
      <c r="N207" s="281"/>
      <c r="O207" s="281"/>
      <c r="P207" s="281"/>
      <c r="Q207" s="281"/>
      <c r="R207" s="281"/>
      <c r="S207" s="281"/>
      <c r="T207" s="281"/>
      <c r="U207" s="281"/>
      <c r="V207" s="281"/>
      <c r="W207" s="281"/>
      <c r="X207" s="281"/>
      <c r="Y207" s="281"/>
      <c r="Z207" s="281"/>
      <c r="AA207" s="281"/>
    </row>
    <row r="208" spans="2:27" ht="15">
      <c r="B208" s="224"/>
      <c r="C208" s="281"/>
      <c r="D208" s="281"/>
      <c r="E208" s="281"/>
      <c r="F208" s="281"/>
      <c r="G208" s="281"/>
      <c r="H208" s="281"/>
      <c r="I208" s="281"/>
      <c r="J208" s="281"/>
      <c r="K208" s="281"/>
      <c r="L208" s="281"/>
      <c r="M208" s="281"/>
      <c r="N208" s="281"/>
      <c r="O208" s="281"/>
      <c r="P208" s="281"/>
      <c r="Q208" s="281"/>
      <c r="R208" s="281"/>
      <c r="S208" s="281"/>
      <c r="T208" s="281"/>
      <c r="U208" s="281"/>
      <c r="V208" s="281"/>
      <c r="W208" s="281"/>
      <c r="X208" s="281"/>
      <c r="Y208" s="281"/>
      <c r="Z208" s="281"/>
      <c r="AA208" s="281"/>
    </row>
    <row r="209" spans="2:27" ht="15">
      <c r="B209" s="224"/>
      <c r="C209" s="281"/>
      <c r="D209" s="281"/>
      <c r="E209" s="281"/>
      <c r="F209" s="281"/>
      <c r="G209" s="281"/>
      <c r="H209" s="281"/>
      <c r="I209" s="281"/>
      <c r="J209" s="281"/>
      <c r="K209" s="281"/>
      <c r="L209" s="281"/>
      <c r="M209" s="281"/>
      <c r="N209" s="281"/>
      <c r="O209" s="281"/>
      <c r="P209" s="281"/>
      <c r="Q209" s="281"/>
      <c r="R209" s="281"/>
      <c r="S209" s="281"/>
      <c r="T209" s="281"/>
      <c r="U209" s="281"/>
      <c r="V209" s="281"/>
      <c r="W209" s="281"/>
      <c r="X209" s="281"/>
      <c r="Y209" s="281"/>
      <c r="Z209" s="281"/>
      <c r="AA209" s="281"/>
    </row>
    <row r="210" spans="2:27" ht="15">
      <c r="B210" s="224"/>
      <c r="C210" s="281"/>
      <c r="D210" s="281"/>
      <c r="E210" s="281"/>
      <c r="F210" s="281"/>
      <c r="G210" s="281"/>
      <c r="H210" s="281"/>
      <c r="I210" s="281"/>
      <c r="J210" s="281"/>
      <c r="K210" s="281"/>
      <c r="L210" s="281"/>
      <c r="M210" s="281"/>
      <c r="N210" s="281"/>
      <c r="O210" s="281"/>
      <c r="P210" s="281"/>
      <c r="Q210" s="281"/>
      <c r="R210" s="281"/>
      <c r="S210" s="281"/>
      <c r="T210" s="281"/>
      <c r="U210" s="281"/>
      <c r="V210" s="281"/>
      <c r="W210" s="281"/>
      <c r="X210" s="281"/>
      <c r="Y210" s="281"/>
      <c r="Z210" s="281"/>
      <c r="AA210" s="281"/>
    </row>
    <row r="211" spans="2:27" ht="15">
      <c r="B211" s="224"/>
      <c r="C211" s="281"/>
      <c r="D211" s="281"/>
      <c r="E211" s="281"/>
      <c r="F211" s="281"/>
      <c r="G211" s="281"/>
      <c r="H211" s="281"/>
      <c r="I211" s="281"/>
      <c r="J211" s="281"/>
      <c r="K211" s="281"/>
      <c r="L211" s="281"/>
      <c r="M211" s="281"/>
      <c r="N211" s="281"/>
      <c r="O211" s="281"/>
      <c r="P211" s="281"/>
      <c r="Q211" s="281"/>
      <c r="R211" s="281"/>
      <c r="S211" s="281"/>
      <c r="T211" s="281"/>
      <c r="U211" s="281"/>
      <c r="V211" s="281"/>
      <c r="W211" s="281"/>
      <c r="X211" s="281"/>
      <c r="Y211" s="281"/>
      <c r="Z211" s="281"/>
      <c r="AA211" s="281"/>
    </row>
    <row r="212" spans="2:27" ht="15">
      <c r="B212" s="224"/>
      <c r="C212" s="281"/>
      <c r="D212" s="281"/>
      <c r="E212" s="281"/>
      <c r="F212" s="281"/>
      <c r="G212" s="281"/>
      <c r="H212" s="281"/>
      <c r="I212" s="281"/>
      <c r="J212" s="281"/>
      <c r="K212" s="281"/>
      <c r="L212" s="281"/>
      <c r="M212" s="281"/>
      <c r="N212" s="281"/>
      <c r="O212" s="281"/>
      <c r="P212" s="281"/>
      <c r="Q212" s="281"/>
      <c r="R212" s="281"/>
      <c r="S212" s="281"/>
      <c r="T212" s="281"/>
      <c r="U212" s="281"/>
      <c r="V212" s="281"/>
      <c r="W212" s="281"/>
      <c r="X212" s="281"/>
      <c r="Y212" s="281"/>
      <c r="Z212" s="281"/>
      <c r="AA212" s="281"/>
    </row>
    <row r="213" spans="2:27" ht="15">
      <c r="B213" s="224"/>
      <c r="C213" s="281"/>
      <c r="D213" s="281"/>
      <c r="E213" s="281"/>
      <c r="F213" s="281"/>
      <c r="G213" s="281"/>
      <c r="H213" s="281"/>
      <c r="I213" s="281"/>
      <c r="J213" s="281"/>
      <c r="K213" s="281"/>
      <c r="L213" s="281"/>
      <c r="M213" s="281"/>
      <c r="N213" s="281"/>
      <c r="O213" s="281"/>
      <c r="P213" s="281"/>
      <c r="Q213" s="281"/>
      <c r="R213" s="281"/>
      <c r="S213" s="281"/>
      <c r="T213" s="281"/>
      <c r="U213" s="281"/>
      <c r="V213" s="281"/>
      <c r="W213" s="281"/>
      <c r="X213" s="281"/>
      <c r="Y213" s="281"/>
      <c r="Z213" s="281"/>
      <c r="AA213" s="281"/>
    </row>
    <row r="214" spans="2:27" ht="15">
      <c r="B214" s="224"/>
      <c r="C214" s="281"/>
      <c r="D214" s="281"/>
      <c r="E214" s="281"/>
      <c r="F214" s="281"/>
      <c r="G214" s="281"/>
      <c r="H214" s="281"/>
      <c r="I214" s="281"/>
      <c r="J214" s="281"/>
      <c r="K214" s="281"/>
      <c r="L214" s="281"/>
      <c r="M214" s="281"/>
      <c r="N214" s="281"/>
      <c r="O214" s="281"/>
      <c r="P214" s="281"/>
      <c r="Q214" s="281"/>
      <c r="R214" s="281"/>
      <c r="S214" s="281"/>
      <c r="T214" s="281"/>
      <c r="U214" s="281"/>
      <c r="V214" s="281"/>
      <c r="W214" s="281"/>
      <c r="X214" s="281"/>
      <c r="Y214" s="281"/>
      <c r="Z214" s="281"/>
      <c r="AA214" s="281"/>
    </row>
    <row r="215" spans="2:27" ht="15">
      <c r="B215" s="227"/>
      <c r="C215" s="224"/>
      <c r="D215" s="224"/>
      <c r="E215" s="224"/>
      <c r="F215" s="224"/>
      <c r="G215" s="224"/>
      <c r="H215" s="224"/>
      <c r="I215" s="224"/>
      <c r="J215" s="224"/>
      <c r="K215" s="224"/>
      <c r="L215" s="224"/>
      <c r="M215" s="224"/>
      <c r="N215" s="224"/>
      <c r="O215" s="224"/>
      <c r="P215" s="224"/>
      <c r="Q215" s="224"/>
      <c r="R215" s="224"/>
      <c r="S215" s="224"/>
      <c r="T215" s="224"/>
      <c r="U215" s="224"/>
      <c r="V215" s="224"/>
      <c r="W215" s="224"/>
      <c r="X215" s="224"/>
      <c r="Y215" s="224"/>
      <c r="Z215" s="224"/>
      <c r="AA215" s="224"/>
    </row>
    <row r="216" spans="2:27" ht="15">
      <c r="B216" s="225"/>
      <c r="C216" s="221"/>
      <c r="D216" s="221"/>
      <c r="E216" s="221"/>
      <c r="F216" s="221"/>
      <c r="G216" s="221"/>
      <c r="H216" s="221"/>
      <c r="I216" s="221"/>
      <c r="J216" s="221"/>
      <c r="K216" s="221"/>
      <c r="L216" s="221"/>
      <c r="M216" s="221"/>
      <c r="N216" s="221"/>
      <c r="O216" s="221"/>
      <c r="P216" s="221"/>
      <c r="Q216" s="221"/>
      <c r="R216" s="221"/>
      <c r="S216" s="221"/>
      <c r="T216" s="221"/>
      <c r="U216" s="221"/>
      <c r="V216" s="221"/>
      <c r="W216" s="221"/>
      <c r="X216" s="221"/>
      <c r="Y216" s="221"/>
      <c r="Z216" s="221"/>
      <c r="AA216" s="221"/>
    </row>
    <row r="217" spans="2:27" ht="15">
      <c r="B217" s="225"/>
      <c r="C217" s="221"/>
      <c r="D217" s="221"/>
      <c r="E217" s="221"/>
      <c r="F217" s="221"/>
      <c r="G217" s="221"/>
      <c r="H217" s="221"/>
      <c r="I217" s="221"/>
      <c r="J217" s="221"/>
      <c r="K217" s="221"/>
      <c r="L217" s="221"/>
      <c r="M217" s="221"/>
      <c r="N217" s="221"/>
      <c r="O217" s="221"/>
      <c r="P217" s="221"/>
      <c r="Q217" s="221"/>
      <c r="R217" s="221"/>
      <c r="S217" s="221"/>
      <c r="T217" s="221"/>
      <c r="U217" s="221"/>
      <c r="V217" s="221"/>
      <c r="W217" s="221"/>
      <c r="X217" s="221"/>
      <c r="Y217" s="221"/>
      <c r="Z217" s="221"/>
      <c r="AA217" s="221"/>
    </row>
    <row r="218" spans="2:27" ht="15">
      <c r="B218" s="225"/>
      <c r="C218" s="221"/>
      <c r="D218" s="221"/>
      <c r="E218" s="221"/>
      <c r="F218" s="221"/>
      <c r="G218" s="221"/>
      <c r="H218" s="221"/>
      <c r="I218" s="221"/>
      <c r="J218" s="221"/>
      <c r="K218" s="221"/>
      <c r="L218" s="221"/>
      <c r="M218" s="221"/>
      <c r="N218" s="221"/>
      <c r="O218" s="221"/>
      <c r="P218" s="221"/>
      <c r="Q218" s="221"/>
      <c r="R218" s="221"/>
      <c r="S218" s="221"/>
      <c r="T218" s="221"/>
      <c r="U218" s="221"/>
      <c r="V218" s="221"/>
      <c r="W218" s="221"/>
      <c r="X218" s="221"/>
      <c r="Y218" s="221"/>
      <c r="Z218" s="221"/>
      <c r="AA218" s="221"/>
    </row>
    <row r="219" ht="12.75">
      <c r="B219" t="s">
        <v>250</v>
      </c>
    </row>
    <row r="220" spans="3:27" ht="12.75">
      <c r="C220">
        <v>24</v>
      </c>
      <c r="D220">
        <v>23</v>
      </c>
      <c r="E220">
        <v>22</v>
      </c>
      <c r="F220">
        <v>21</v>
      </c>
      <c r="G220">
        <v>20</v>
      </c>
      <c r="H220">
        <v>19</v>
      </c>
      <c r="I220">
        <v>18</v>
      </c>
      <c r="J220">
        <v>17</v>
      </c>
      <c r="K220">
        <v>16</v>
      </c>
      <c r="L220">
        <v>15</v>
      </c>
      <c r="M220">
        <v>14</v>
      </c>
      <c r="N220">
        <v>13</v>
      </c>
      <c r="O220">
        <v>12</v>
      </c>
      <c r="P220">
        <v>11</v>
      </c>
      <c r="Q220">
        <v>10</v>
      </c>
      <c r="R220">
        <v>9</v>
      </c>
      <c r="S220">
        <v>8</v>
      </c>
      <c r="T220">
        <v>7</v>
      </c>
      <c r="U220">
        <v>6</v>
      </c>
      <c r="V220">
        <v>5</v>
      </c>
      <c r="W220">
        <v>4</v>
      </c>
      <c r="X220">
        <v>3</v>
      </c>
      <c r="Y220">
        <v>2</v>
      </c>
      <c r="Z220">
        <v>1</v>
      </c>
      <c r="AA220">
        <v>0</v>
      </c>
    </row>
    <row r="229" spans="2:27" ht="15">
      <c r="B229" s="220" t="s">
        <v>249</v>
      </c>
      <c r="C229" s="1"/>
      <c r="D229" s="220"/>
      <c r="E229" s="1"/>
      <c r="F229" s="220"/>
      <c r="G229" s="220"/>
      <c r="H229" s="220"/>
      <c r="I229" s="220"/>
      <c r="J229" s="220"/>
      <c r="K229" s="220"/>
      <c r="L229" s="220"/>
      <c r="M229" s="220"/>
      <c r="N229" s="220"/>
      <c r="O229" s="220"/>
      <c r="P229" s="220"/>
      <c r="Q229" s="220"/>
      <c r="R229" s="220"/>
      <c r="S229" s="220"/>
      <c r="T229" s="220"/>
      <c r="U229" s="220"/>
      <c r="V229" s="220"/>
      <c r="W229" s="220"/>
      <c r="X229" s="220"/>
      <c r="Y229" s="220"/>
      <c r="Z229" s="220"/>
      <c r="AA229" s="220"/>
    </row>
    <row r="230" spans="2:27" ht="15">
      <c r="B230" s="221" t="s">
        <v>167</v>
      </c>
      <c r="C230" s="222">
        <v>400</v>
      </c>
      <c r="D230" s="222">
        <v>800</v>
      </c>
      <c r="E230" s="222">
        <v>1200</v>
      </c>
      <c r="F230" s="222">
        <v>1600</v>
      </c>
      <c r="G230" s="222">
        <v>2000</v>
      </c>
      <c r="H230" s="222">
        <v>2400</v>
      </c>
      <c r="I230" s="222">
        <v>2800</v>
      </c>
      <c r="J230" s="222">
        <v>3200</v>
      </c>
      <c r="K230" s="222">
        <v>3600</v>
      </c>
      <c r="L230" s="222">
        <v>4000</v>
      </c>
      <c r="M230" s="222">
        <v>4400</v>
      </c>
      <c r="N230" s="222">
        <v>4800</v>
      </c>
      <c r="O230" s="222">
        <v>5200</v>
      </c>
      <c r="P230" s="222">
        <v>5600</v>
      </c>
      <c r="Q230" s="222">
        <v>6000</v>
      </c>
      <c r="R230" s="222">
        <v>6400</v>
      </c>
      <c r="S230" s="222">
        <v>6800</v>
      </c>
      <c r="T230" s="222">
        <v>7200</v>
      </c>
      <c r="U230" s="222">
        <v>7600</v>
      </c>
      <c r="V230" s="222">
        <v>8000</v>
      </c>
      <c r="W230" s="222">
        <v>8400</v>
      </c>
      <c r="X230" s="222">
        <v>8800</v>
      </c>
      <c r="Y230" s="222">
        <v>9200</v>
      </c>
      <c r="Z230" s="222">
        <v>9600</v>
      </c>
      <c r="AA230" s="222">
        <v>10000</v>
      </c>
    </row>
    <row r="231" spans="2:27" ht="15">
      <c r="B231" s="227"/>
      <c r="C231" s="224"/>
      <c r="D231" s="224"/>
      <c r="E231" s="224"/>
      <c r="F231" s="224"/>
      <c r="G231" s="224"/>
      <c r="H231" s="224"/>
      <c r="I231" s="224"/>
      <c r="J231" s="224"/>
      <c r="K231" s="224"/>
      <c r="L231" s="224"/>
      <c r="M231" s="224"/>
      <c r="N231" s="224"/>
      <c r="O231" s="224"/>
      <c r="P231" s="224"/>
      <c r="Q231" s="224"/>
      <c r="R231" s="224"/>
      <c r="S231" s="224"/>
      <c r="T231" s="224"/>
      <c r="U231" s="224"/>
      <c r="V231" s="224"/>
      <c r="W231" s="224"/>
      <c r="X231" s="224"/>
      <c r="Y231" s="224"/>
      <c r="Z231" s="224"/>
      <c r="AA231" s="224"/>
    </row>
    <row r="232" spans="2:27" ht="15">
      <c r="B232" s="225"/>
      <c r="C232" s="221"/>
      <c r="D232" s="221"/>
      <c r="E232" s="221"/>
      <c r="F232" s="221"/>
      <c r="G232" s="221"/>
      <c r="H232" s="221"/>
      <c r="I232" s="221"/>
      <c r="J232" s="221"/>
      <c r="K232" s="221"/>
      <c r="L232" s="221"/>
      <c r="M232" s="221"/>
      <c r="N232" s="221"/>
      <c r="O232" s="221"/>
      <c r="P232" s="221"/>
      <c r="Q232" s="221"/>
      <c r="R232" s="221"/>
      <c r="S232" s="221"/>
      <c r="T232" s="221"/>
      <c r="U232" s="221"/>
      <c r="V232" s="221"/>
      <c r="W232" s="221"/>
      <c r="X232" s="221"/>
      <c r="Y232" s="221"/>
      <c r="Z232" s="221"/>
      <c r="AA232" s="221"/>
    </row>
    <row r="233" spans="2:27" ht="15">
      <c r="B233" s="225"/>
      <c r="C233" s="221"/>
      <c r="D233" s="221"/>
      <c r="E233" s="221"/>
      <c r="F233" s="221"/>
      <c r="G233" s="221"/>
      <c r="H233" s="221"/>
      <c r="I233" s="221"/>
      <c r="J233" s="221"/>
      <c r="K233" s="221"/>
      <c r="L233" s="221"/>
      <c r="M233" s="221"/>
      <c r="N233" s="221"/>
      <c r="O233" s="221"/>
      <c r="P233" s="221"/>
      <c r="Q233" s="221"/>
      <c r="R233" s="221"/>
      <c r="S233" s="221"/>
      <c r="T233" s="221"/>
      <c r="U233" s="221"/>
      <c r="V233" s="221"/>
      <c r="W233" s="221"/>
      <c r="X233" s="221"/>
      <c r="Y233" s="221"/>
      <c r="Z233" s="221"/>
      <c r="AA233" s="221"/>
    </row>
    <row r="234" spans="2:27" ht="15">
      <c r="B234" s="225"/>
      <c r="C234" s="221"/>
      <c r="D234" s="221"/>
      <c r="E234" s="221"/>
      <c r="F234" s="221"/>
      <c r="G234" s="221"/>
      <c r="H234" s="221"/>
      <c r="I234" s="221"/>
      <c r="J234" s="221"/>
      <c r="K234" s="221"/>
      <c r="L234" s="221"/>
      <c r="M234" s="221"/>
      <c r="N234" s="221"/>
      <c r="O234" s="221"/>
      <c r="P234" s="221"/>
      <c r="Q234" s="221"/>
      <c r="R234" s="221"/>
      <c r="S234" s="221"/>
      <c r="T234" s="221"/>
      <c r="U234" s="221"/>
      <c r="V234" s="221"/>
      <c r="W234" s="221"/>
      <c r="X234" s="221"/>
      <c r="Y234" s="221"/>
      <c r="Z234" s="221"/>
      <c r="AA234" s="221"/>
    </row>
    <row r="235" ht="12.75">
      <c r="B235" t="s">
        <v>250</v>
      </c>
    </row>
    <row r="236" spans="3:27" ht="12.75">
      <c r="C236">
        <v>24</v>
      </c>
      <c r="D236">
        <v>23</v>
      </c>
      <c r="E236">
        <v>22</v>
      </c>
      <c r="F236">
        <v>21</v>
      </c>
      <c r="G236">
        <v>20</v>
      </c>
      <c r="H236">
        <v>19</v>
      </c>
      <c r="I236">
        <v>18</v>
      </c>
      <c r="J236">
        <v>17</v>
      </c>
      <c r="K236">
        <v>16</v>
      </c>
      <c r="L236">
        <v>15</v>
      </c>
      <c r="M236">
        <v>14</v>
      </c>
      <c r="N236">
        <v>13</v>
      </c>
      <c r="O236">
        <v>12</v>
      </c>
      <c r="P236">
        <v>11</v>
      </c>
      <c r="Q236">
        <v>10</v>
      </c>
      <c r="R236">
        <v>9</v>
      </c>
      <c r="S236">
        <v>8</v>
      </c>
      <c r="T236">
        <v>7</v>
      </c>
      <c r="U236">
        <v>6</v>
      </c>
      <c r="V236">
        <v>5</v>
      </c>
      <c r="W236">
        <v>4</v>
      </c>
      <c r="X236">
        <v>3</v>
      </c>
      <c r="Y236">
        <v>2</v>
      </c>
      <c r="Z236">
        <v>1</v>
      </c>
      <c r="AA236">
        <v>0</v>
      </c>
    </row>
    <row r="244" spans="2:27" ht="15">
      <c r="B244" s="220" t="s">
        <v>249</v>
      </c>
      <c r="C244" s="1"/>
      <c r="D244" s="220"/>
      <c r="E244" s="1"/>
      <c r="F244" s="220"/>
      <c r="G244" s="220"/>
      <c r="H244" s="220"/>
      <c r="I244" s="220"/>
      <c r="J244" s="220"/>
      <c r="K244" s="220"/>
      <c r="L244" s="220"/>
      <c r="M244" s="220"/>
      <c r="N244" s="220"/>
      <c r="O244" s="220"/>
      <c r="P244" s="220"/>
      <c r="Q244" s="220"/>
      <c r="R244" s="220"/>
      <c r="S244" s="220"/>
      <c r="T244" s="220"/>
      <c r="U244" s="220"/>
      <c r="V244" s="220"/>
      <c r="W244" s="220"/>
      <c r="X244" s="220"/>
      <c r="Y244" s="220"/>
      <c r="Z244" s="220"/>
      <c r="AA244" s="220"/>
    </row>
    <row r="245" spans="2:27" ht="15">
      <c r="B245" s="221" t="s">
        <v>167</v>
      </c>
      <c r="C245" s="222">
        <v>400</v>
      </c>
      <c r="D245" s="222">
        <v>800</v>
      </c>
      <c r="E245" s="222">
        <v>1200</v>
      </c>
      <c r="F245" s="222">
        <v>1600</v>
      </c>
      <c r="G245" s="222">
        <v>2000</v>
      </c>
      <c r="H245" s="222">
        <v>2400</v>
      </c>
      <c r="I245" s="222">
        <v>2800</v>
      </c>
      <c r="J245" s="222">
        <v>3200</v>
      </c>
      <c r="K245" s="222">
        <v>3600</v>
      </c>
      <c r="L245" s="222">
        <v>4000</v>
      </c>
      <c r="M245" s="222">
        <v>4400</v>
      </c>
      <c r="N245" s="222">
        <v>4800</v>
      </c>
      <c r="O245" s="222">
        <v>5200</v>
      </c>
      <c r="P245" s="222">
        <v>5600</v>
      </c>
      <c r="Q245" s="222">
        <v>6000</v>
      </c>
      <c r="R245" s="222">
        <v>6400</v>
      </c>
      <c r="S245" s="222">
        <v>6800</v>
      </c>
      <c r="T245" s="222">
        <v>7200</v>
      </c>
      <c r="U245" s="222">
        <v>7600</v>
      </c>
      <c r="V245" s="222">
        <v>8000</v>
      </c>
      <c r="W245" s="222">
        <v>8400</v>
      </c>
      <c r="X245" s="222">
        <v>8800</v>
      </c>
      <c r="Y245" s="222">
        <v>9200</v>
      </c>
      <c r="Z245" s="222">
        <v>9600</v>
      </c>
      <c r="AA245" s="222">
        <v>10000</v>
      </c>
    </row>
    <row r="246" spans="2:27" ht="15">
      <c r="B246" s="227"/>
      <c r="C246" s="224"/>
      <c r="D246" s="224"/>
      <c r="E246" s="224"/>
      <c r="F246" s="224"/>
      <c r="G246" s="224"/>
      <c r="H246" s="224"/>
      <c r="I246" s="224"/>
      <c r="J246" s="224"/>
      <c r="K246" s="224"/>
      <c r="L246" s="224"/>
      <c r="M246" s="224"/>
      <c r="N246" s="224"/>
      <c r="O246" s="224"/>
      <c r="P246" s="224"/>
      <c r="Q246" s="224"/>
      <c r="R246" s="224"/>
      <c r="S246" s="224"/>
      <c r="T246" s="224"/>
      <c r="U246" s="224"/>
      <c r="V246" s="224"/>
      <c r="W246" s="224"/>
      <c r="X246" s="224"/>
      <c r="Y246" s="224"/>
      <c r="Z246" s="224"/>
      <c r="AA246" s="224"/>
    </row>
    <row r="247" spans="2:27" ht="15">
      <c r="B247" s="225"/>
      <c r="C247" s="221"/>
      <c r="D247" s="221"/>
      <c r="E247" s="221"/>
      <c r="F247" s="221"/>
      <c r="G247" s="221"/>
      <c r="H247" s="221"/>
      <c r="I247" s="221"/>
      <c r="J247" s="221"/>
      <c r="K247" s="221"/>
      <c r="L247" s="221"/>
      <c r="M247" s="221"/>
      <c r="N247" s="221"/>
      <c r="O247" s="221"/>
      <c r="P247" s="221"/>
      <c r="Q247" s="221"/>
      <c r="R247" s="221"/>
      <c r="S247" s="221"/>
      <c r="T247" s="221"/>
      <c r="U247" s="221"/>
      <c r="V247" s="221"/>
      <c r="W247" s="221"/>
      <c r="X247" s="221"/>
      <c r="Y247" s="221"/>
      <c r="Z247" s="221"/>
      <c r="AA247" s="221"/>
    </row>
    <row r="248" spans="2:27" ht="15">
      <c r="B248" s="225"/>
      <c r="C248" s="221"/>
      <c r="D248" s="221"/>
      <c r="E248" s="221"/>
      <c r="F248" s="221"/>
      <c r="G248" s="221"/>
      <c r="H248" s="221"/>
      <c r="I248" s="221"/>
      <c r="J248" s="221"/>
      <c r="K248" s="221"/>
      <c r="L248" s="221"/>
      <c r="M248" s="221"/>
      <c r="N248" s="221"/>
      <c r="O248" s="221"/>
      <c r="P248" s="221"/>
      <c r="Q248" s="221"/>
      <c r="R248" s="221"/>
      <c r="S248" s="221"/>
      <c r="T248" s="221"/>
      <c r="U248" s="221"/>
      <c r="V248" s="221"/>
      <c r="W248" s="221"/>
      <c r="X248" s="221"/>
      <c r="Y248" s="221"/>
      <c r="Z248" s="221"/>
      <c r="AA248" s="221"/>
    </row>
    <row r="249" spans="2:27" ht="15">
      <c r="B249" s="225"/>
      <c r="C249" s="221"/>
      <c r="D249" s="221"/>
      <c r="E249" s="221"/>
      <c r="F249" s="221"/>
      <c r="G249" s="221"/>
      <c r="H249" s="221"/>
      <c r="I249" s="221"/>
      <c r="J249" s="221"/>
      <c r="K249" s="221"/>
      <c r="L249" s="221"/>
      <c r="M249" s="221"/>
      <c r="N249" s="221"/>
      <c r="O249" s="221"/>
      <c r="P249" s="221"/>
      <c r="Q249" s="221"/>
      <c r="R249" s="221"/>
      <c r="S249" s="221"/>
      <c r="T249" s="221"/>
      <c r="U249" s="221"/>
      <c r="V249" s="221"/>
      <c r="W249" s="221"/>
      <c r="X249" s="221"/>
      <c r="Y249" s="221"/>
      <c r="Z249" s="221"/>
      <c r="AA249" s="221"/>
    </row>
    <row r="250" ht="12.75">
      <c r="B250" t="s">
        <v>250</v>
      </c>
    </row>
    <row r="251" spans="3:27" ht="12.75">
      <c r="C251">
        <v>24</v>
      </c>
      <c r="D251">
        <v>23</v>
      </c>
      <c r="E251">
        <v>22</v>
      </c>
      <c r="F251">
        <v>21</v>
      </c>
      <c r="G251">
        <v>20</v>
      </c>
      <c r="H251">
        <v>19</v>
      </c>
      <c r="I251">
        <v>18</v>
      </c>
      <c r="J251">
        <v>17</v>
      </c>
      <c r="K251">
        <v>16</v>
      </c>
      <c r="L251">
        <v>15</v>
      </c>
      <c r="M251">
        <v>14</v>
      </c>
      <c r="N251">
        <v>13</v>
      </c>
      <c r="O251">
        <v>12</v>
      </c>
      <c r="P251">
        <v>11</v>
      </c>
      <c r="Q251">
        <v>10</v>
      </c>
      <c r="R251">
        <v>9</v>
      </c>
      <c r="S251">
        <v>8</v>
      </c>
      <c r="T251">
        <v>7</v>
      </c>
      <c r="U251">
        <v>6</v>
      </c>
      <c r="V251">
        <v>5</v>
      </c>
      <c r="W251">
        <v>4</v>
      </c>
      <c r="X251">
        <v>3</v>
      </c>
      <c r="Y251">
        <v>2</v>
      </c>
      <c r="Z251">
        <v>1</v>
      </c>
      <c r="AA251">
        <v>0</v>
      </c>
    </row>
    <row r="261" spans="2:27" ht="15">
      <c r="B261" s="220" t="s">
        <v>249</v>
      </c>
      <c r="C261" s="1"/>
      <c r="D261" s="220"/>
      <c r="E261" s="1"/>
      <c r="F261" s="220"/>
      <c r="G261" s="220"/>
      <c r="H261" s="220"/>
      <c r="I261" s="220"/>
      <c r="J261" s="220"/>
      <c r="K261" s="220"/>
      <c r="L261" s="220"/>
      <c r="M261" s="220"/>
      <c r="N261" s="220"/>
      <c r="O261" s="220"/>
      <c r="P261" s="220"/>
      <c r="Q261" s="220"/>
      <c r="R261" s="220"/>
      <c r="S261" s="220"/>
      <c r="T261" s="220"/>
      <c r="U261" s="220"/>
      <c r="V261" s="220"/>
      <c r="W261" s="220"/>
      <c r="X261" s="220"/>
      <c r="Y261" s="220"/>
      <c r="Z261" s="220"/>
      <c r="AA261" s="220"/>
    </row>
    <row r="262" spans="2:27" ht="15">
      <c r="B262" s="221" t="s">
        <v>167</v>
      </c>
      <c r="C262" s="222">
        <v>400</v>
      </c>
      <c r="D262" s="222">
        <v>800</v>
      </c>
      <c r="E262" s="222">
        <v>1200</v>
      </c>
      <c r="F262" s="222">
        <v>1600</v>
      </c>
      <c r="G262" s="222">
        <v>2000</v>
      </c>
      <c r="H262" s="222">
        <v>2400</v>
      </c>
      <c r="I262" s="222">
        <v>2800</v>
      </c>
      <c r="J262" s="222">
        <v>3200</v>
      </c>
      <c r="K262" s="222">
        <v>3600</v>
      </c>
      <c r="L262" s="222">
        <v>4000</v>
      </c>
      <c r="M262" s="222">
        <v>4400</v>
      </c>
      <c r="N262" s="222">
        <v>4800</v>
      </c>
      <c r="O262" s="222">
        <v>5200</v>
      </c>
      <c r="P262" s="222">
        <v>5600</v>
      </c>
      <c r="Q262" s="222">
        <v>6000</v>
      </c>
      <c r="R262" s="222">
        <v>6400</v>
      </c>
      <c r="S262" s="222">
        <v>6800</v>
      </c>
      <c r="T262" s="222">
        <v>7200</v>
      </c>
      <c r="U262" s="222">
        <v>7600</v>
      </c>
      <c r="V262" s="222">
        <v>8000</v>
      </c>
      <c r="W262" s="222">
        <v>8400</v>
      </c>
      <c r="X262" s="222">
        <v>8800</v>
      </c>
      <c r="Y262" s="222">
        <v>9200</v>
      </c>
      <c r="Z262" s="222">
        <v>9600</v>
      </c>
      <c r="AA262" s="222">
        <v>10000</v>
      </c>
    </row>
    <row r="263" spans="2:27" ht="15">
      <c r="B263" s="227"/>
      <c r="C263" s="224"/>
      <c r="D263" s="224"/>
      <c r="E263" s="224"/>
      <c r="F263" s="224"/>
      <c r="G263" s="224"/>
      <c r="H263" s="224"/>
      <c r="I263" s="224"/>
      <c r="J263" s="224"/>
      <c r="K263" s="224"/>
      <c r="L263" s="224"/>
      <c r="M263" s="224"/>
      <c r="N263" s="224"/>
      <c r="O263" s="224"/>
      <c r="P263" s="224"/>
      <c r="Q263" s="224"/>
      <c r="R263" s="224"/>
      <c r="S263" s="224"/>
      <c r="T263" s="224"/>
      <c r="U263" s="224"/>
      <c r="V263" s="224"/>
      <c r="W263" s="224"/>
      <c r="X263" s="224"/>
      <c r="Y263" s="224"/>
      <c r="Z263" s="224"/>
      <c r="AA263" s="224"/>
    </row>
    <row r="264" spans="2:27" ht="15">
      <c r="B264" s="225"/>
      <c r="C264" s="221"/>
      <c r="D264" s="221"/>
      <c r="E264" s="221"/>
      <c r="F264" s="221"/>
      <c r="G264" s="221"/>
      <c r="H264" s="221"/>
      <c r="I264" s="221"/>
      <c r="J264" s="221"/>
      <c r="K264" s="221"/>
      <c r="L264" s="221"/>
      <c r="M264" s="221"/>
      <c r="N264" s="221"/>
      <c r="O264" s="221"/>
      <c r="P264" s="221"/>
      <c r="Q264" s="221"/>
      <c r="R264" s="221"/>
      <c r="S264" s="221"/>
      <c r="T264" s="221"/>
      <c r="U264" s="221"/>
      <c r="V264" s="221"/>
      <c r="W264" s="221"/>
      <c r="X264" s="221"/>
      <c r="Y264" s="221"/>
      <c r="Z264" s="221"/>
      <c r="AA264" s="221"/>
    </row>
    <row r="265" spans="2:27" ht="15">
      <c r="B265" s="225"/>
      <c r="C265" s="221"/>
      <c r="D265" s="221"/>
      <c r="E265" s="221"/>
      <c r="F265" s="221"/>
      <c r="G265" s="221"/>
      <c r="H265" s="221"/>
      <c r="I265" s="221"/>
      <c r="J265" s="221"/>
      <c r="K265" s="221"/>
      <c r="L265" s="221"/>
      <c r="M265" s="221"/>
      <c r="N265" s="221"/>
      <c r="O265" s="221"/>
      <c r="P265" s="221"/>
      <c r="Q265" s="221"/>
      <c r="R265" s="221"/>
      <c r="S265" s="221"/>
      <c r="T265" s="221"/>
      <c r="U265" s="221"/>
      <c r="V265" s="221"/>
      <c r="W265" s="221"/>
      <c r="X265" s="221"/>
      <c r="Y265" s="221"/>
      <c r="Z265" s="221"/>
      <c r="AA265" s="221"/>
    </row>
    <row r="266" spans="2:27" ht="15">
      <c r="B266" s="225"/>
      <c r="C266" s="221"/>
      <c r="D266" s="221"/>
      <c r="E266" s="221"/>
      <c r="F266" s="221"/>
      <c r="G266" s="221"/>
      <c r="H266" s="221"/>
      <c r="I266" s="221"/>
      <c r="J266" s="221"/>
      <c r="K266" s="221"/>
      <c r="L266" s="221"/>
      <c r="M266" s="221"/>
      <c r="N266" s="221"/>
      <c r="O266" s="221"/>
      <c r="P266" s="221"/>
      <c r="Q266" s="221"/>
      <c r="R266" s="221"/>
      <c r="S266" s="221"/>
      <c r="T266" s="221"/>
      <c r="U266" s="221"/>
      <c r="V266" s="221"/>
      <c r="W266" s="221"/>
      <c r="X266" s="221"/>
      <c r="Y266" s="221"/>
      <c r="Z266" s="221"/>
      <c r="AA266" s="221"/>
    </row>
    <row r="267" ht="12.75">
      <c r="B267" t="s">
        <v>250</v>
      </c>
    </row>
    <row r="268" spans="3:27" ht="12.75">
      <c r="C268">
        <v>24</v>
      </c>
      <c r="D268">
        <v>23</v>
      </c>
      <c r="E268">
        <v>22</v>
      </c>
      <c r="F268">
        <v>21</v>
      </c>
      <c r="G268">
        <v>20</v>
      </c>
      <c r="H268">
        <v>19</v>
      </c>
      <c r="I268">
        <v>18</v>
      </c>
      <c r="J268">
        <v>17</v>
      </c>
      <c r="K268">
        <v>16</v>
      </c>
      <c r="L268">
        <v>15</v>
      </c>
      <c r="M268">
        <v>14</v>
      </c>
      <c r="N268">
        <v>13</v>
      </c>
      <c r="O268">
        <v>12</v>
      </c>
      <c r="P268">
        <v>11</v>
      </c>
      <c r="Q268">
        <v>10</v>
      </c>
      <c r="R268">
        <v>9</v>
      </c>
      <c r="S268">
        <v>8</v>
      </c>
      <c r="T268">
        <v>7</v>
      </c>
      <c r="U268">
        <v>6</v>
      </c>
      <c r="V268">
        <v>5</v>
      </c>
      <c r="W268">
        <v>4</v>
      </c>
      <c r="X268">
        <v>3</v>
      </c>
      <c r="Y268">
        <v>2</v>
      </c>
      <c r="Z268">
        <v>1</v>
      </c>
      <c r="AA268">
        <v>0</v>
      </c>
    </row>
    <row r="276" spans="2:27" ht="15">
      <c r="B276" s="220" t="s">
        <v>249</v>
      </c>
      <c r="C276" s="1"/>
      <c r="D276" s="220"/>
      <c r="E276" s="1"/>
      <c r="F276" s="220"/>
      <c r="G276" s="220"/>
      <c r="H276" s="220"/>
      <c r="I276" s="220"/>
      <c r="J276" s="220"/>
      <c r="K276" s="220"/>
      <c r="L276" s="220"/>
      <c r="M276" s="220"/>
      <c r="N276" s="220"/>
      <c r="O276" s="220"/>
      <c r="P276" s="220"/>
      <c r="Q276" s="220"/>
      <c r="R276" s="220"/>
      <c r="S276" s="220"/>
      <c r="T276" s="220"/>
      <c r="U276" s="220"/>
      <c r="V276" s="220"/>
      <c r="W276" s="220"/>
      <c r="X276" s="220"/>
      <c r="Y276" s="220"/>
      <c r="Z276" s="220"/>
      <c r="AA276" s="220"/>
    </row>
    <row r="277" spans="2:27" ht="15">
      <c r="B277" s="221" t="s">
        <v>167</v>
      </c>
      <c r="C277" s="222">
        <v>400</v>
      </c>
      <c r="D277" s="222">
        <v>800</v>
      </c>
      <c r="E277" s="222">
        <v>1200</v>
      </c>
      <c r="F277" s="222">
        <v>1600</v>
      </c>
      <c r="G277" s="222">
        <v>2000</v>
      </c>
      <c r="H277" s="222">
        <v>2400</v>
      </c>
      <c r="I277" s="222">
        <v>2800</v>
      </c>
      <c r="J277" s="222">
        <v>3200</v>
      </c>
      <c r="K277" s="222">
        <v>3600</v>
      </c>
      <c r="L277" s="222">
        <v>4000</v>
      </c>
      <c r="M277" s="222">
        <v>4400</v>
      </c>
      <c r="N277" s="222">
        <v>4800</v>
      </c>
      <c r="O277" s="222">
        <v>5200</v>
      </c>
      <c r="P277" s="222">
        <v>5600</v>
      </c>
      <c r="Q277" s="222">
        <v>6000</v>
      </c>
      <c r="R277" s="222">
        <v>6400</v>
      </c>
      <c r="S277" s="222">
        <v>6800</v>
      </c>
      <c r="T277" s="222">
        <v>7200</v>
      </c>
      <c r="U277" s="222">
        <v>7600</v>
      </c>
      <c r="V277" s="222">
        <v>8000</v>
      </c>
      <c r="W277" s="222">
        <v>8400</v>
      </c>
      <c r="X277" s="222">
        <v>8800</v>
      </c>
      <c r="Y277" s="222">
        <v>9200</v>
      </c>
      <c r="Z277" s="222">
        <v>9600</v>
      </c>
      <c r="AA277" s="222">
        <v>10000</v>
      </c>
    </row>
    <row r="278" spans="2:27" ht="15">
      <c r="B278" s="225"/>
      <c r="C278" s="224"/>
      <c r="D278" s="224"/>
      <c r="E278" s="224"/>
      <c r="F278" s="224"/>
      <c r="G278" s="224"/>
      <c r="H278" s="224"/>
      <c r="I278" s="224"/>
      <c r="J278" s="224"/>
      <c r="K278" s="224"/>
      <c r="L278" s="224"/>
      <c r="M278" s="224"/>
      <c r="N278" s="224"/>
      <c r="O278" s="224"/>
      <c r="P278" s="224"/>
      <c r="Q278" s="224"/>
      <c r="R278" s="224"/>
      <c r="S278" s="224"/>
      <c r="T278" s="224"/>
      <c r="U278" s="224"/>
      <c r="V278" s="224"/>
      <c r="W278" s="224"/>
      <c r="X278" s="224"/>
      <c r="Y278" s="224"/>
      <c r="Z278" s="224"/>
      <c r="AA278" s="224"/>
    </row>
    <row r="279" spans="2:27" ht="15">
      <c r="B279" s="225"/>
      <c r="C279" s="221"/>
      <c r="D279" s="221"/>
      <c r="E279" s="221"/>
      <c r="F279" s="221"/>
      <c r="G279" s="221"/>
      <c r="H279" s="221"/>
      <c r="I279" s="221"/>
      <c r="J279" s="221"/>
      <c r="K279" s="221"/>
      <c r="L279" s="221"/>
      <c r="M279" s="221"/>
      <c r="N279" s="221"/>
      <c r="O279" s="221"/>
      <c r="P279" s="221"/>
      <c r="Q279" s="221"/>
      <c r="R279" s="221"/>
      <c r="S279" s="221"/>
      <c r="T279" s="221"/>
      <c r="U279" s="221"/>
      <c r="V279" s="221"/>
      <c r="W279" s="221"/>
      <c r="X279" s="221"/>
      <c r="Y279" s="221"/>
      <c r="Z279" s="221"/>
      <c r="AA279" s="221"/>
    </row>
    <row r="280" spans="2:27" ht="15">
      <c r="B280" s="225"/>
      <c r="C280" s="221"/>
      <c r="D280" s="221"/>
      <c r="E280" s="221"/>
      <c r="F280" s="221"/>
      <c r="G280" s="221"/>
      <c r="H280" s="221"/>
      <c r="I280" s="221"/>
      <c r="J280" s="221"/>
      <c r="K280" s="221"/>
      <c r="L280" s="221"/>
      <c r="M280" s="221"/>
      <c r="N280" s="221"/>
      <c r="O280" s="221"/>
      <c r="P280" s="221"/>
      <c r="Q280" s="221"/>
      <c r="R280" s="221"/>
      <c r="S280" s="221"/>
      <c r="T280" s="221"/>
      <c r="U280" s="221"/>
      <c r="V280" s="221"/>
      <c r="W280" s="221"/>
      <c r="X280" s="221"/>
      <c r="Y280" s="221"/>
      <c r="Z280" s="221"/>
      <c r="AA280" s="221"/>
    </row>
    <row r="281" spans="2:27" ht="15">
      <c r="B281" s="225"/>
      <c r="C281" s="221"/>
      <c r="D281" s="221"/>
      <c r="E281" s="221"/>
      <c r="F281" s="221"/>
      <c r="G281" s="221"/>
      <c r="H281" s="221"/>
      <c r="I281" s="221"/>
      <c r="J281" s="221"/>
      <c r="K281" s="221"/>
      <c r="L281" s="221"/>
      <c r="M281" s="221"/>
      <c r="N281" s="221"/>
      <c r="O281" s="221"/>
      <c r="P281" s="221"/>
      <c r="Q281" s="221"/>
      <c r="R281" s="221"/>
      <c r="S281" s="221"/>
      <c r="T281" s="221"/>
      <c r="U281" s="221"/>
      <c r="V281" s="221"/>
      <c r="W281" s="221"/>
      <c r="X281" s="221"/>
      <c r="Y281" s="221"/>
      <c r="Z281" s="221"/>
      <c r="AA281" s="221"/>
    </row>
    <row r="282" ht="12.75">
      <c r="B282" t="s">
        <v>250</v>
      </c>
    </row>
    <row r="283" spans="3:27" ht="12.75">
      <c r="C283">
        <v>24</v>
      </c>
      <c r="D283">
        <v>23</v>
      </c>
      <c r="E283">
        <v>22</v>
      </c>
      <c r="F283">
        <v>21</v>
      </c>
      <c r="G283">
        <v>20</v>
      </c>
      <c r="H283">
        <v>19</v>
      </c>
      <c r="I283">
        <v>18</v>
      </c>
      <c r="J283">
        <v>17</v>
      </c>
      <c r="K283">
        <v>16</v>
      </c>
      <c r="L283">
        <v>15</v>
      </c>
      <c r="M283">
        <v>14</v>
      </c>
      <c r="N283">
        <v>13</v>
      </c>
      <c r="O283">
        <v>12</v>
      </c>
      <c r="P283">
        <v>11</v>
      </c>
      <c r="Q283">
        <v>10</v>
      </c>
      <c r="R283">
        <v>9</v>
      </c>
      <c r="S283">
        <v>8</v>
      </c>
      <c r="T283">
        <v>7</v>
      </c>
      <c r="U283">
        <v>6</v>
      </c>
      <c r="V283">
        <v>5</v>
      </c>
      <c r="W283">
        <v>4</v>
      </c>
      <c r="X283">
        <v>3</v>
      </c>
      <c r="Y283">
        <v>2</v>
      </c>
      <c r="Z283">
        <v>1</v>
      </c>
      <c r="AA283">
        <v>0</v>
      </c>
    </row>
    <row r="293" spans="2:27" ht="15">
      <c r="B293" s="220" t="s">
        <v>249</v>
      </c>
      <c r="C293" s="1"/>
      <c r="D293" s="220"/>
      <c r="E293" s="1"/>
      <c r="F293" s="220"/>
      <c r="G293" s="220"/>
      <c r="H293" s="220"/>
      <c r="I293" s="220"/>
      <c r="J293" s="220"/>
      <c r="K293" s="220"/>
      <c r="L293" s="220"/>
      <c r="M293" s="220"/>
      <c r="N293" s="220"/>
      <c r="O293" s="220"/>
      <c r="P293" s="220"/>
      <c r="Q293" s="220"/>
      <c r="R293" s="220"/>
      <c r="S293" s="220"/>
      <c r="T293" s="220"/>
      <c r="U293" s="220"/>
      <c r="V293" s="220"/>
      <c r="W293" s="220"/>
      <c r="X293" s="220"/>
      <c r="Y293" s="220"/>
      <c r="Z293" s="220"/>
      <c r="AA293" s="220"/>
    </row>
    <row r="294" spans="2:27" ht="15">
      <c r="B294" s="221" t="s">
        <v>167</v>
      </c>
      <c r="C294" s="222">
        <v>400</v>
      </c>
      <c r="D294" s="222">
        <v>800</v>
      </c>
      <c r="E294" s="222">
        <v>1200</v>
      </c>
      <c r="F294" s="222">
        <v>1600</v>
      </c>
      <c r="G294" s="222">
        <v>2000</v>
      </c>
      <c r="H294" s="222">
        <v>2400</v>
      </c>
      <c r="I294" s="222">
        <v>2800</v>
      </c>
      <c r="J294" s="222">
        <v>3200</v>
      </c>
      <c r="K294" s="222">
        <v>3600</v>
      </c>
      <c r="L294" s="222">
        <v>4000</v>
      </c>
      <c r="M294" s="222">
        <v>4400</v>
      </c>
      <c r="N294" s="222">
        <v>4800</v>
      </c>
      <c r="O294" s="222">
        <v>5200</v>
      </c>
      <c r="P294" s="222">
        <v>5600</v>
      </c>
      <c r="Q294" s="222">
        <v>6000</v>
      </c>
      <c r="R294" s="222">
        <v>6400</v>
      </c>
      <c r="S294" s="222">
        <v>6800</v>
      </c>
      <c r="T294" s="222">
        <v>7200</v>
      </c>
      <c r="U294" s="222">
        <v>7600</v>
      </c>
      <c r="V294" s="222">
        <v>8000</v>
      </c>
      <c r="W294" s="222">
        <v>8400</v>
      </c>
      <c r="X294" s="222">
        <v>8800</v>
      </c>
      <c r="Y294" s="222">
        <v>9200</v>
      </c>
      <c r="Z294" s="222">
        <v>9600</v>
      </c>
      <c r="AA294" s="222">
        <v>10000</v>
      </c>
    </row>
    <row r="295" spans="2:27" ht="15">
      <c r="B295" s="227"/>
      <c r="C295" s="224"/>
      <c r="D295" s="224"/>
      <c r="E295" s="224"/>
      <c r="F295" s="224"/>
      <c r="G295" s="224"/>
      <c r="H295" s="224"/>
      <c r="I295" s="224"/>
      <c r="J295" s="224"/>
      <c r="K295" s="224"/>
      <c r="L295" s="224"/>
      <c r="M295" s="224"/>
      <c r="N295" s="224"/>
      <c r="O295" s="224"/>
      <c r="P295" s="224"/>
      <c r="Q295" s="224"/>
      <c r="R295" s="224"/>
      <c r="S295" s="224"/>
      <c r="T295" s="224"/>
      <c r="U295" s="224"/>
      <c r="V295" s="224"/>
      <c r="W295" s="224"/>
      <c r="X295" s="224"/>
      <c r="Y295" s="224"/>
      <c r="Z295" s="224"/>
      <c r="AA295" s="224"/>
    </row>
    <row r="296" spans="2:27" ht="15">
      <c r="B296" s="225"/>
      <c r="C296" s="221"/>
      <c r="D296" s="221"/>
      <c r="E296" s="221"/>
      <c r="F296" s="221"/>
      <c r="G296" s="221"/>
      <c r="H296" s="221"/>
      <c r="I296" s="221"/>
      <c r="J296" s="221"/>
      <c r="K296" s="221"/>
      <c r="L296" s="221"/>
      <c r="M296" s="221"/>
      <c r="N296" s="221"/>
      <c r="O296" s="221"/>
      <c r="P296" s="221"/>
      <c r="Q296" s="221"/>
      <c r="R296" s="221"/>
      <c r="S296" s="221"/>
      <c r="T296" s="221"/>
      <c r="U296" s="221"/>
      <c r="V296" s="221"/>
      <c r="W296" s="221"/>
      <c r="X296" s="221"/>
      <c r="Y296" s="221"/>
      <c r="Z296" s="221"/>
      <c r="AA296" s="221"/>
    </row>
    <row r="297" spans="2:27" ht="15">
      <c r="B297" s="225"/>
      <c r="C297" s="221"/>
      <c r="D297" s="221"/>
      <c r="E297" s="221"/>
      <c r="F297" s="221"/>
      <c r="G297" s="221"/>
      <c r="H297" s="221"/>
      <c r="I297" s="221"/>
      <c r="J297" s="221"/>
      <c r="K297" s="221"/>
      <c r="L297" s="221"/>
      <c r="M297" s="221"/>
      <c r="N297" s="221"/>
      <c r="O297" s="221"/>
      <c r="P297" s="221"/>
      <c r="Q297" s="221"/>
      <c r="R297" s="221"/>
      <c r="S297" s="221"/>
      <c r="T297" s="221"/>
      <c r="U297" s="221"/>
      <c r="V297" s="221"/>
      <c r="W297" s="221"/>
      <c r="X297" s="221"/>
      <c r="Y297" s="221"/>
      <c r="Z297" s="221"/>
      <c r="AA297" s="221"/>
    </row>
    <row r="298" spans="2:27" ht="15">
      <c r="B298" s="225"/>
      <c r="C298" s="221"/>
      <c r="D298" s="221"/>
      <c r="E298" s="221"/>
      <c r="F298" s="221"/>
      <c r="G298" s="221"/>
      <c r="H298" s="221"/>
      <c r="I298" s="221"/>
      <c r="J298" s="221"/>
      <c r="K298" s="221"/>
      <c r="L298" s="221"/>
      <c r="M298" s="221"/>
      <c r="N298" s="221"/>
      <c r="O298" s="221"/>
      <c r="P298" s="221"/>
      <c r="Q298" s="221"/>
      <c r="R298" s="221"/>
      <c r="S298" s="221"/>
      <c r="T298" s="221"/>
      <c r="U298" s="221"/>
      <c r="V298" s="221"/>
      <c r="W298" s="221"/>
      <c r="X298" s="221"/>
      <c r="Y298" s="221"/>
      <c r="Z298" s="221"/>
      <c r="AA298" s="221"/>
    </row>
    <row r="299" ht="12.75">
      <c r="B299" t="s">
        <v>250</v>
      </c>
    </row>
    <row r="300" spans="3:27" ht="12.75">
      <c r="C300">
        <v>24</v>
      </c>
      <c r="D300">
        <v>23</v>
      </c>
      <c r="E300">
        <v>22</v>
      </c>
      <c r="F300">
        <v>21</v>
      </c>
      <c r="G300">
        <v>20</v>
      </c>
      <c r="H300">
        <v>19</v>
      </c>
      <c r="I300">
        <v>18</v>
      </c>
      <c r="J300">
        <v>17</v>
      </c>
      <c r="K300">
        <v>16</v>
      </c>
      <c r="L300">
        <v>15</v>
      </c>
      <c r="M300">
        <v>14</v>
      </c>
      <c r="N300">
        <v>13</v>
      </c>
      <c r="O300">
        <v>12</v>
      </c>
      <c r="P300">
        <v>11</v>
      </c>
      <c r="Q300">
        <v>10</v>
      </c>
      <c r="R300">
        <v>9</v>
      </c>
      <c r="S300">
        <v>8</v>
      </c>
      <c r="T300">
        <v>7</v>
      </c>
      <c r="U300">
        <v>6</v>
      </c>
      <c r="V300">
        <v>5</v>
      </c>
      <c r="W300">
        <v>4</v>
      </c>
      <c r="X300">
        <v>3</v>
      </c>
      <c r="Y300">
        <v>2</v>
      </c>
      <c r="Z300">
        <v>1</v>
      </c>
      <c r="AA300">
        <v>0</v>
      </c>
    </row>
    <row r="308" spans="2:27" ht="15">
      <c r="B308" s="220" t="s">
        <v>249</v>
      </c>
      <c r="C308" s="1"/>
      <c r="D308" s="220"/>
      <c r="E308" s="1"/>
      <c r="F308" s="220"/>
      <c r="G308" s="220"/>
      <c r="H308" s="220"/>
      <c r="I308" s="220"/>
      <c r="J308" s="220"/>
      <c r="K308" s="220"/>
      <c r="L308" s="220"/>
      <c r="M308" s="220"/>
      <c r="N308" s="220"/>
      <c r="O308" s="220"/>
      <c r="P308" s="220"/>
      <c r="Q308" s="220"/>
      <c r="R308" s="220"/>
      <c r="S308" s="220"/>
      <c r="T308" s="220"/>
      <c r="U308" s="220"/>
      <c r="V308" s="220"/>
      <c r="W308" s="220"/>
      <c r="X308" s="220"/>
      <c r="Y308" s="220"/>
      <c r="Z308" s="220"/>
      <c r="AA308" s="220"/>
    </row>
    <row r="309" spans="2:27" ht="15">
      <c r="B309" s="221" t="s">
        <v>167</v>
      </c>
      <c r="C309" s="222">
        <v>400</v>
      </c>
      <c r="D309" s="222">
        <v>800</v>
      </c>
      <c r="E309" s="222">
        <v>1200</v>
      </c>
      <c r="F309" s="222">
        <v>1600</v>
      </c>
      <c r="G309" s="222">
        <v>2000</v>
      </c>
      <c r="H309" s="222">
        <v>2400</v>
      </c>
      <c r="I309" s="222">
        <v>2800</v>
      </c>
      <c r="J309" s="222">
        <v>3200</v>
      </c>
      <c r="K309" s="222">
        <v>3600</v>
      </c>
      <c r="L309" s="222">
        <v>4000</v>
      </c>
      <c r="M309" s="222">
        <v>4400</v>
      </c>
      <c r="N309" s="222">
        <v>4800</v>
      </c>
      <c r="O309" s="222">
        <v>5200</v>
      </c>
      <c r="P309" s="222">
        <v>5600</v>
      </c>
      <c r="Q309" s="222">
        <v>6000</v>
      </c>
      <c r="R309" s="222">
        <v>6400</v>
      </c>
      <c r="S309" s="222">
        <v>6800</v>
      </c>
      <c r="T309" s="222">
        <v>7200</v>
      </c>
      <c r="U309" s="222">
        <v>7600</v>
      </c>
      <c r="V309" s="222">
        <v>8000</v>
      </c>
      <c r="W309" s="222">
        <v>8400</v>
      </c>
      <c r="X309" s="222">
        <v>8800</v>
      </c>
      <c r="Y309" s="222">
        <v>9200</v>
      </c>
      <c r="Z309" s="222">
        <v>9600</v>
      </c>
      <c r="AA309" s="222">
        <v>10000</v>
      </c>
    </row>
    <row r="310" spans="2:27" ht="15">
      <c r="B310" s="225"/>
      <c r="C310" s="224"/>
      <c r="D310" s="224"/>
      <c r="E310" s="224"/>
      <c r="F310" s="224"/>
      <c r="G310" s="224"/>
      <c r="H310" s="224"/>
      <c r="I310" s="224"/>
      <c r="J310" s="224"/>
      <c r="K310" s="224"/>
      <c r="L310" s="224"/>
      <c r="M310" s="224"/>
      <c r="N310" s="224"/>
      <c r="O310" s="224"/>
      <c r="P310" s="224"/>
      <c r="Q310" s="224"/>
      <c r="R310" s="224"/>
      <c r="S310" s="224"/>
      <c r="T310" s="224"/>
      <c r="U310" s="224"/>
      <c r="V310" s="224"/>
      <c r="W310" s="224"/>
      <c r="X310" s="224"/>
      <c r="Y310" s="224"/>
      <c r="Z310" s="224"/>
      <c r="AA310" s="224"/>
    </row>
    <row r="311" spans="2:27" ht="15">
      <c r="B311" s="225"/>
      <c r="C311" s="221"/>
      <c r="D311" s="221"/>
      <c r="E311" s="221"/>
      <c r="F311" s="221"/>
      <c r="G311" s="221"/>
      <c r="H311" s="221"/>
      <c r="I311" s="221"/>
      <c r="J311" s="221"/>
      <c r="K311" s="221"/>
      <c r="L311" s="221"/>
      <c r="M311" s="221"/>
      <c r="N311" s="221"/>
      <c r="O311" s="221"/>
      <c r="P311" s="221"/>
      <c r="Q311" s="221"/>
      <c r="R311" s="221"/>
      <c r="S311" s="221"/>
      <c r="T311" s="221"/>
      <c r="U311" s="221"/>
      <c r="V311" s="221"/>
      <c r="W311" s="221"/>
      <c r="X311" s="221"/>
      <c r="Y311" s="221"/>
      <c r="Z311" s="221"/>
      <c r="AA311" s="221"/>
    </row>
    <row r="312" spans="2:27" ht="15">
      <c r="B312" s="225"/>
      <c r="C312" s="221"/>
      <c r="D312" s="221"/>
      <c r="E312" s="221"/>
      <c r="F312" s="221"/>
      <c r="G312" s="221"/>
      <c r="H312" s="221"/>
      <c r="I312" s="221"/>
      <c r="J312" s="221"/>
      <c r="K312" s="221"/>
      <c r="L312" s="221"/>
      <c r="M312" s="221"/>
      <c r="N312" s="221"/>
      <c r="O312" s="221"/>
      <c r="P312" s="221"/>
      <c r="Q312" s="221"/>
      <c r="R312" s="221"/>
      <c r="S312" s="221"/>
      <c r="T312" s="221"/>
      <c r="U312" s="221"/>
      <c r="V312" s="221"/>
      <c r="W312" s="221"/>
      <c r="X312" s="221"/>
      <c r="Y312" s="221"/>
      <c r="Z312" s="221"/>
      <c r="AA312" s="221"/>
    </row>
    <row r="313" spans="2:27" ht="15">
      <c r="B313" s="225"/>
      <c r="C313" s="221"/>
      <c r="D313" s="221"/>
      <c r="E313" s="221"/>
      <c r="F313" s="221"/>
      <c r="G313" s="221"/>
      <c r="H313" s="221"/>
      <c r="I313" s="221"/>
      <c r="J313" s="221"/>
      <c r="K313" s="221"/>
      <c r="L313" s="221"/>
      <c r="M313" s="221"/>
      <c r="N313" s="221"/>
      <c r="O313" s="221"/>
      <c r="P313" s="221"/>
      <c r="Q313" s="221"/>
      <c r="R313" s="221"/>
      <c r="S313" s="221"/>
      <c r="T313" s="221"/>
      <c r="U313" s="221"/>
      <c r="V313" s="221"/>
      <c r="W313" s="221"/>
      <c r="X313" s="221"/>
      <c r="Y313" s="221"/>
      <c r="Z313" s="221"/>
      <c r="AA313" s="221"/>
    </row>
    <row r="314" ht="12.75">
      <c r="B314" t="s">
        <v>250</v>
      </c>
    </row>
    <row r="315" spans="3:27" ht="12.75">
      <c r="C315">
        <v>24</v>
      </c>
      <c r="D315">
        <v>23</v>
      </c>
      <c r="E315">
        <v>22</v>
      </c>
      <c r="F315">
        <v>21</v>
      </c>
      <c r="G315">
        <v>20</v>
      </c>
      <c r="H315">
        <v>19</v>
      </c>
      <c r="I315">
        <v>18</v>
      </c>
      <c r="J315">
        <v>17</v>
      </c>
      <c r="K315">
        <v>16</v>
      </c>
      <c r="L315">
        <v>15</v>
      </c>
      <c r="M315">
        <v>14</v>
      </c>
      <c r="N315">
        <v>13</v>
      </c>
      <c r="O315">
        <v>12</v>
      </c>
      <c r="P315">
        <v>11</v>
      </c>
      <c r="Q315">
        <v>10</v>
      </c>
      <c r="R315">
        <v>9</v>
      </c>
      <c r="S315">
        <v>8</v>
      </c>
      <c r="T315">
        <v>7</v>
      </c>
      <c r="U315">
        <v>6</v>
      </c>
      <c r="V315">
        <v>5</v>
      </c>
      <c r="W315">
        <v>4</v>
      </c>
      <c r="X315">
        <v>3</v>
      </c>
      <c r="Y315">
        <v>2</v>
      </c>
      <c r="Z315">
        <v>1</v>
      </c>
      <c r="AA315">
        <v>0</v>
      </c>
    </row>
  </sheetData>
  <sheetProtection selectLockedCells="1" selectUnlockedCells="1"/>
  <printOptions/>
  <pageMargins left="0.3937007874015748" right="0.3937007874015748" top="0.6692913385826772" bottom="0.984251968503937" header="0.5118110236220472" footer="0.5118110236220472"/>
  <pageSetup fitToWidth="2" fitToHeight="1" horizontalDpi="300" verticalDpi="300" orientation="landscape" paperSize="9" r:id="rId1"/>
  <rowBreaks count="2" manualBreakCount="2">
    <brk id="40" max="12" man="1"/>
    <brk id="214" max="26" man="1"/>
  </rowBreaks>
  <colBreaks count="1" manualBreakCount="1">
    <brk id="13" min="86" max="111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/>
  <dimension ref="A1:BD46"/>
  <sheetViews>
    <sheetView tabSelected="1" zoomScalePageLayoutView="0" workbookViewId="0" topLeftCell="A1">
      <pane xSplit="2" topLeftCell="C1" activePane="topRight" state="frozen"/>
      <selection pane="topLeft" activeCell="A1" sqref="A1"/>
      <selection pane="topRight" activeCell="AO9" sqref="AO9"/>
    </sheetView>
  </sheetViews>
  <sheetFormatPr defaultColWidth="9.140625" defaultRowHeight="12.75"/>
  <cols>
    <col min="1" max="1" width="22.7109375" style="20" customWidth="1"/>
    <col min="2" max="2" width="6.57421875" style="20" customWidth="1"/>
    <col min="3" max="3" width="6.7109375" style="256" customWidth="1"/>
    <col min="4" max="4" width="9.00390625" style="60" customWidth="1"/>
    <col min="5" max="5" width="6.00390625" style="62" customWidth="1"/>
    <col min="6" max="6" width="6.7109375" style="63" customWidth="1"/>
    <col min="7" max="7" width="6.7109375" style="133" customWidth="1"/>
    <col min="8" max="8" width="6.00390625" style="67" customWidth="1"/>
    <col min="9" max="9" width="6.7109375" style="65" customWidth="1"/>
    <col min="10" max="10" width="6.00390625" style="66" customWidth="1"/>
    <col min="11" max="11" width="6.7109375" style="65" customWidth="1"/>
    <col min="12" max="12" width="6.7109375" style="133" customWidth="1"/>
    <col min="13" max="13" width="6.00390625" style="66" customWidth="1"/>
    <col min="14" max="14" width="6.7109375" style="20" customWidth="1"/>
    <col min="15" max="15" width="3.57421875" style="20" customWidth="1"/>
    <col min="16" max="16" width="6.140625" style="20" customWidth="1"/>
    <col min="17" max="17" width="6.7109375" style="20" customWidth="1"/>
    <col min="18" max="18" width="3.57421875" style="20" customWidth="1"/>
    <col min="19" max="19" width="6.57421875" style="65" customWidth="1"/>
    <col min="20" max="20" width="6.7109375" style="66" customWidth="1"/>
    <col min="21" max="21" width="6.00390625" style="65" customWidth="1"/>
    <col min="22" max="22" width="6.7109375" style="66" customWidth="1"/>
    <col min="23" max="23" width="3.57421875" style="63" customWidth="1"/>
    <col min="24" max="24" width="6.00390625" style="20" customWidth="1"/>
    <col min="25" max="25" width="6.7109375" style="20" customWidth="1"/>
    <col min="26" max="26" width="6.00390625" style="20" customWidth="1"/>
    <col min="27" max="27" width="6.7109375" style="20" customWidth="1"/>
    <col min="28" max="28" width="6.7109375" style="133" customWidth="1"/>
    <col min="29" max="29" width="5.421875" style="20" customWidth="1"/>
    <col min="30" max="30" width="6.00390625" style="20" customWidth="1"/>
    <col min="31" max="31" width="6.7109375" style="20" customWidth="1"/>
    <col min="32" max="32" width="4.00390625" style="20" customWidth="1"/>
    <col min="33" max="33" width="8.421875" style="67" customWidth="1"/>
    <col min="34" max="34" width="9.140625" style="67" customWidth="1"/>
    <col min="35" max="35" width="2.00390625" style="20" customWidth="1"/>
    <col min="36" max="36" width="5.57421875" style="20" customWidth="1"/>
    <col min="37" max="37" width="6.421875" style="20" customWidth="1"/>
    <col min="38" max="38" width="9.140625" style="20" customWidth="1"/>
    <col min="39" max="39" width="12.7109375" style="20" customWidth="1"/>
    <col min="40" max="40" width="9.140625" style="230" customWidth="1"/>
    <col min="41" max="16384" width="9.140625" style="20" customWidth="1"/>
  </cols>
  <sheetData>
    <row r="1" spans="1:36" ht="12.75">
      <c r="A1" s="69" t="s">
        <v>96</v>
      </c>
      <c r="B1" s="70" t="s">
        <v>97</v>
      </c>
      <c r="C1" s="69"/>
      <c r="D1" s="173" t="s">
        <v>108</v>
      </c>
      <c r="E1" s="70" t="s">
        <v>144</v>
      </c>
      <c r="F1" s="72"/>
      <c r="G1" s="73"/>
      <c r="H1" s="74" t="s">
        <v>145</v>
      </c>
      <c r="I1" s="75"/>
      <c r="J1" s="138" t="s">
        <v>146</v>
      </c>
      <c r="K1" s="75"/>
      <c r="L1" s="77"/>
      <c r="M1" s="74" t="s">
        <v>147</v>
      </c>
      <c r="N1" s="75"/>
      <c r="O1" s="138" t="s">
        <v>148</v>
      </c>
      <c r="P1" s="77"/>
      <c r="Q1" s="71"/>
      <c r="R1" s="139" t="s">
        <v>149</v>
      </c>
      <c r="S1" s="78"/>
      <c r="T1" s="72"/>
      <c r="U1" s="70" t="s">
        <v>150</v>
      </c>
      <c r="V1" s="72"/>
      <c r="W1" s="76" t="s">
        <v>151</v>
      </c>
      <c r="X1" s="77"/>
      <c r="Y1" s="72"/>
      <c r="Z1" s="70" t="s">
        <v>152</v>
      </c>
      <c r="AA1" s="72"/>
      <c r="AB1" s="73"/>
      <c r="AC1" s="138" t="s">
        <v>153</v>
      </c>
      <c r="AD1" s="72"/>
      <c r="AE1" s="71"/>
      <c r="AF1" s="71"/>
      <c r="AG1" s="140" t="s">
        <v>154</v>
      </c>
      <c r="AH1" s="140" t="s">
        <v>108</v>
      </c>
      <c r="AJ1" s="20" t="s">
        <v>104</v>
      </c>
    </row>
    <row r="2" spans="1:51" ht="12.75">
      <c r="A2" s="82" t="s">
        <v>337</v>
      </c>
      <c r="B2" s="83"/>
      <c r="C2" s="82"/>
      <c r="D2" s="252"/>
      <c r="E2" s="83"/>
      <c r="F2" s="141" t="s">
        <v>155</v>
      </c>
      <c r="G2" s="87" t="s">
        <v>110</v>
      </c>
      <c r="H2" s="88"/>
      <c r="I2" s="89" t="s">
        <v>155</v>
      </c>
      <c r="J2" s="88"/>
      <c r="K2" s="86" t="s">
        <v>155</v>
      </c>
      <c r="L2" s="87" t="s">
        <v>110</v>
      </c>
      <c r="M2" s="88"/>
      <c r="N2" s="86" t="s">
        <v>155</v>
      </c>
      <c r="O2" s="83" t="s">
        <v>111</v>
      </c>
      <c r="P2" s="91" t="s">
        <v>112</v>
      </c>
      <c r="Q2" s="86" t="s">
        <v>155</v>
      </c>
      <c r="R2" s="142" t="s">
        <v>111</v>
      </c>
      <c r="S2" s="92" t="s">
        <v>112</v>
      </c>
      <c r="T2" s="86" t="s">
        <v>155</v>
      </c>
      <c r="U2" s="83"/>
      <c r="V2" s="86" t="s">
        <v>155</v>
      </c>
      <c r="W2" s="90" t="s">
        <v>345</v>
      </c>
      <c r="X2" s="91" t="s">
        <v>112</v>
      </c>
      <c r="Y2" s="86" t="s">
        <v>155</v>
      </c>
      <c r="Z2" s="83"/>
      <c r="AA2" s="86" t="s">
        <v>155</v>
      </c>
      <c r="AB2" s="87" t="s">
        <v>110</v>
      </c>
      <c r="AC2" s="83" t="s">
        <v>345</v>
      </c>
      <c r="AD2" s="252" t="s">
        <v>112</v>
      </c>
      <c r="AE2" s="89" t="s">
        <v>155</v>
      </c>
      <c r="AF2" s="143"/>
      <c r="AG2" s="144" t="s">
        <v>156</v>
      </c>
      <c r="AH2" s="145" t="s">
        <v>157</v>
      </c>
      <c r="AJ2" s="20" t="s">
        <v>158</v>
      </c>
      <c r="AK2" s="67" t="s">
        <v>159</v>
      </c>
      <c r="AP2" s="20" t="s">
        <v>160</v>
      </c>
      <c r="AQ2" s="20" t="s">
        <v>161</v>
      </c>
      <c r="AR2" s="20">
        <v>200</v>
      </c>
      <c r="AS2" s="20" t="s">
        <v>162</v>
      </c>
      <c r="AT2" s="20">
        <v>3000</v>
      </c>
      <c r="AU2" s="20" t="s">
        <v>163</v>
      </c>
      <c r="AV2" s="20" t="s">
        <v>164</v>
      </c>
      <c r="AW2" s="20">
        <v>1500</v>
      </c>
      <c r="AX2" s="20" t="s">
        <v>165</v>
      </c>
      <c r="AY2" s="20">
        <v>10000</v>
      </c>
    </row>
    <row r="3" spans="1:51" ht="12.75">
      <c r="A3" s="230" t="str">
        <f>'Dag 1 20 kamp'!A3</f>
        <v>Joni van Loon</v>
      </c>
      <c r="B3" s="248">
        <f>'Dag 1 20 kamp'!B3</f>
        <v>9</v>
      </c>
      <c r="C3" s="253"/>
      <c r="D3" s="146">
        <f aca="true" t="shared" si="0" ref="D3:D19">SUM(AG3,F3,I3,K3,N3,Q3,T3,V3,Y3,AA3,AE3)</f>
        <v>1091</v>
      </c>
      <c r="E3" s="147">
        <f>'Lijst 20 110mh i'!E12</f>
        <v>19.88</v>
      </c>
      <c r="F3" s="96">
        <f>IF(E3=0,0,IF(E3*AP3&gt;28.5,0,INT(5.74352*(INT(100*(28.5-E3*AP3))/100)^1.92)))</f>
        <v>359</v>
      </c>
      <c r="G3" s="245"/>
      <c r="H3" s="6">
        <f>'lijst discus 20 i'!G3</f>
        <v>28.15</v>
      </c>
      <c r="I3" s="97">
        <f>IF(H3=0,0,IF(H3*AQ3&lt;4,0,INT(12.91*(INT(100*(H3*AQ3-4))/100)^1.1)))</f>
        <v>428</v>
      </c>
      <c r="J3" s="148">
        <f>'Lijst 20 200m i'!E12</f>
        <v>29.11</v>
      </c>
      <c r="K3" s="97">
        <f>IF(J3=0,0,IF(J3*AR3&gt;38,0,INT(5.8425*(INT(100*(38-J3*AR3))/100)^1.81)))</f>
        <v>304</v>
      </c>
      <c r="L3" s="245"/>
      <c r="M3" s="6">
        <f>'lijst 20 pols i'!P6</f>
        <v>0</v>
      </c>
      <c r="N3" s="96">
        <f>IF(M3=0,0,IF(M3*AS3*100&lt;100,0,INT(0.2797*INT((M3*AS3*100)-100)^1.35)))</f>
        <v>0</v>
      </c>
      <c r="O3" s="149">
        <f>'lijst 3 km 20 i'!D3</f>
        <v>0</v>
      </c>
      <c r="P3" s="99">
        <f>'lijst 3 km 20 i'!E3</f>
        <v>0</v>
      </c>
      <c r="Q3" s="150">
        <f>IF(O3+P3=0,0,IF((60*INT(O3)+P3)*AT3&gt;1005,0,INT(0.0105*(INT(100*(1005-(60*INT(O3)+P3)*AT3))/100)^1.85)))</f>
        <v>0</v>
      </c>
      <c r="R3" s="151">
        <f>'Lijst 20 400mh i'!E12</f>
        <v>0</v>
      </c>
      <c r="S3" s="99">
        <f>'Lijst 20 400mh i'!F12</f>
        <v>0</v>
      </c>
      <c r="T3" s="152">
        <f aca="true" t="shared" si="1" ref="T3:T14">IF(R3+S3=0,0,IF(((60*INT(R3)+S3)*AU3)&gt;92,0,INT(1.1466*(INT(100*(92-(60*INT(R3)+S3)*AU3))/100)^1.81)))</f>
        <v>0</v>
      </c>
      <c r="U3" s="153">
        <f>'lijst speer 20 i'!G3</f>
        <v>0</v>
      </c>
      <c r="V3" s="97">
        <f>IF(U3=0,0,IF(U3*AV3&lt;7,0,INT(10.14*(INT((U3*AV3-7)*100)/100)^1.08)))</f>
        <v>0</v>
      </c>
      <c r="W3" s="154">
        <f>'lijst 1500m 20 i'!D3</f>
        <v>0</v>
      </c>
      <c r="X3" s="104">
        <f>'lijst 1500m 20 i'!E3</f>
        <v>0</v>
      </c>
      <c r="Y3" s="97">
        <f>IF(W3+X3=0,0,IF((60*INT(W3)+X3)*AW3&gt;480,0,INT(0.03768*(INT(100*(480-(60*INT(W3)+X3)*AW3))/100)^1.85)))</f>
        <v>0</v>
      </c>
      <c r="Z3" s="155">
        <f>'Lijst hink 20 i'!G3</f>
        <v>0</v>
      </c>
      <c r="AA3" s="150">
        <f>IF(Z3=0,0,IF(Z3*AX3*100&lt;640,0,INT(0.06533*INT(Z3*AX3*100-640)^1.4)))</f>
        <v>0</v>
      </c>
      <c r="AB3" s="242"/>
      <c r="AC3" s="98">
        <f>'lijst 10km 20 i'!D3</f>
        <v>0</v>
      </c>
      <c r="AD3" s="99">
        <f>'lijst 10km 20 i'!E3</f>
        <v>0</v>
      </c>
      <c r="AE3" s="259">
        <f>IF(AC3+AD3=0,0,IF((60*INT(AC3)+AD3)*AY3&gt;4245,0,INT(0.000415*(INT(100*(4245-(60*INT(AC3)+AD3)*AY3))/100)^1.9)))</f>
        <v>0</v>
      </c>
      <c r="AF3" s="150"/>
      <c r="AG3" s="257">
        <f>'Dag 1 20 kamp'!D3</f>
        <v>0</v>
      </c>
      <c r="AH3" s="97">
        <f aca="true" t="shared" si="2" ref="AH3:AH19">SUM(F3,I3,K3,N3,Q3,T3,V3,Y3,AA3,AE3)</f>
        <v>1091</v>
      </c>
      <c r="AI3" s="134"/>
      <c r="AJ3" s="135">
        <v>3749</v>
      </c>
      <c r="AK3" s="135">
        <f aca="true" t="shared" si="3" ref="AK3:AK20">SUM(AJ3,F3,I3,N3,V3,Y3)</f>
        <v>4536</v>
      </c>
      <c r="AL3" s="134"/>
      <c r="AM3" s="61" t="str">
        <f>LOOKUP($AN3,lc!$A$3:lc!$A$14,lc!$B$3:lc!$B$14)</f>
        <v>Senior men</v>
      </c>
      <c r="AN3" s="237">
        <v>1</v>
      </c>
      <c r="AO3" s="134">
        <v>0</v>
      </c>
      <c r="AP3" s="134">
        <f>LOOKUP($AN3,lc!$A$3:lc!$A$14,lc!N$3:lc!N$14)</f>
        <v>1</v>
      </c>
      <c r="AQ3" s="134">
        <f>LOOKUP($AN3,lc!$A$3:lc!$A$14,lc!O$3:lc!O$14)</f>
        <v>1</v>
      </c>
      <c r="AR3" s="134">
        <f>LOOKUP($AN3,lc!$A$3:lc!$A$14,lc!P$3:lc!P$14)</f>
        <v>1</v>
      </c>
      <c r="AS3" s="134">
        <f>LOOKUP($AN3,lc!$A$3:lc!$A$14,lc!Q$3:lc!Q$14)</f>
        <v>1</v>
      </c>
      <c r="AT3" s="134">
        <f>LOOKUP($AN3,lc!$A$3:lc!$A$14,lc!R$3:lc!R$14)</f>
        <v>1</v>
      </c>
      <c r="AU3" s="134">
        <f>LOOKUP($AN3,lc!$A$3:lc!$A$14,lc!S$3:lc!S$14)</f>
        <v>1</v>
      </c>
      <c r="AV3" s="134">
        <f>LOOKUP($AN3,lc!$A$3:lc!$A$14,lc!T$3:lc!T$14)</f>
        <v>1</v>
      </c>
      <c r="AW3" s="134">
        <f>LOOKUP($AN3,lc!$A$3:lc!$A$14,lc!U$3:lc!U$14)</f>
        <v>1</v>
      </c>
      <c r="AX3" s="134">
        <f>LOOKUP($AN3,lc!$A$3:lc!$A$14,lc!V$3:lc!V$14)</f>
        <v>1</v>
      </c>
      <c r="AY3" s="134">
        <f>LOOKUP($AN3,lc!$A$3:lc!$A$14,lc!W$3:lc!W$14)</f>
        <v>1</v>
      </c>
    </row>
    <row r="4" spans="1:51" ht="12.75">
      <c r="A4" s="230" t="str">
        <f>'Dag 1 20 kamp'!A4</f>
        <v>Siddhi Imming</v>
      </c>
      <c r="B4" s="248">
        <f>'Dag 1 20 kamp'!B4</f>
        <v>8</v>
      </c>
      <c r="C4" s="253"/>
      <c r="D4" s="146">
        <f t="shared" si="0"/>
        <v>3315</v>
      </c>
      <c r="E4" s="147">
        <f>'Lijst 20 110mh i'!E13</f>
        <v>24.37</v>
      </c>
      <c r="F4" s="96">
        <f aca="true" t="shared" si="4" ref="F4:F19">IF(E4=0,0,IF(E4*AP4&gt;28.5,0,INT(5.74352*(INT(100*(28.5-E4*AP4))/100)^1.92)))</f>
        <v>87</v>
      </c>
      <c r="G4" s="245"/>
      <c r="H4" s="6">
        <f>'lijst discus 20 i'!G4</f>
        <v>21.31</v>
      </c>
      <c r="I4" s="97">
        <f aca="true" t="shared" si="5" ref="I4:I19">IF(H4=0,0,IF(H4*AQ4&lt;4,0,INT(12.91*(INT(100*(H4*AQ4-4))/100)^1.1)))</f>
        <v>297</v>
      </c>
      <c r="J4" s="153">
        <f>'Lijst 20 200m i'!E13</f>
        <v>31.74</v>
      </c>
      <c r="K4" s="97">
        <f aca="true" t="shared" si="6" ref="K4:K19">IF(J4=0,0,IF(J4*AR4&gt;38,0,INT(5.8425*(INT(100*(38-J4*AR4))/100)^1.81)))</f>
        <v>161</v>
      </c>
      <c r="L4" s="245"/>
      <c r="M4" s="6">
        <f>'lijst 20 pols i'!P7</f>
        <v>2.1</v>
      </c>
      <c r="N4" s="96">
        <f aca="true" t="shared" si="7" ref="N4:N19">IF(M4=0,0,IF(M4*AS4*100&lt;100,0,INT(0.2797*INT((M4*AS4*100)-100)^1.35)))</f>
        <v>159</v>
      </c>
      <c r="O4" s="149">
        <f>'lijst 3 km 20 i'!D4</f>
        <v>15</v>
      </c>
      <c r="P4" s="99">
        <f>'lijst 3 km 20 i'!E4</f>
        <v>41.77</v>
      </c>
      <c r="Q4" s="150">
        <f>IF(O4+P4=0,0,IF((60*INT(O4)+P4)*AT4&gt;1005,0,INT(0.0105*(INT(100*(1005-(60*INT(O4)+P4)*AT4))/100)^1.85)))</f>
        <v>22</v>
      </c>
      <c r="R4" s="149">
        <f>'Lijst 20 400mh i'!E13</f>
        <v>1</v>
      </c>
      <c r="S4" s="99">
        <f>'Lijst 20 400mh i'!F13</f>
        <v>42.69</v>
      </c>
      <c r="T4" s="152">
        <f>IF(R4+S4=0,0,IF(((60*INT(R4)+S4)*AU4)&gt;92,0,INT(1.1466*(INT(100*(92-(60*INT(R4)+S4)*AU4))/100)^1.81)))</f>
        <v>0</v>
      </c>
      <c r="U4" s="153">
        <f>'lijst speer 20 i'!G4</f>
        <v>22.87</v>
      </c>
      <c r="V4" s="97">
        <f>IF(U4=0,0,IF(U4*AV4&lt;7,0,INT(10.14*(INT((U4*AV4-7)*100)/100)^1.08)))</f>
        <v>200</v>
      </c>
      <c r="W4" s="154">
        <f>'lijst 1500m 20 i'!D4</f>
        <v>7</v>
      </c>
      <c r="X4" s="104">
        <f>'lijst 1500m 20 i'!E4</f>
        <v>44.35</v>
      </c>
      <c r="Y4" s="97">
        <f aca="true" t="shared" si="8" ref="Y4:Y19">IF(W4+X4=0,0,IF((60*INT(W4)+X4)*AW4&gt;480,0,INT(0.03768*(INT(100*(480-(60*INT(W4)+X4)*AW4))/100)^1.85)))</f>
        <v>6</v>
      </c>
      <c r="Z4" s="155">
        <f>'Lijst hink 20 i'!G4</f>
        <v>7.68</v>
      </c>
      <c r="AA4" s="150">
        <f aca="true" t="shared" si="9" ref="AA4:AA19">IF(Z4=0,0,IF(Z4*AX4*100&lt;640,0,INT(0.06533*INT(Z4*AX4*100-640)^1.4)))</f>
        <v>58</v>
      </c>
      <c r="AB4" s="242"/>
      <c r="AC4" s="98">
        <f>'lijst 10km 20 i'!D4</f>
        <v>78</v>
      </c>
      <c r="AD4" s="99">
        <f>'lijst 10km 20 i'!E4</f>
        <v>57.75</v>
      </c>
      <c r="AE4" s="260">
        <f aca="true" t="shared" si="10" ref="AE4:AE19">IF(AC4+AD4=0,0,IF((60*INT(AC4)+AD4)*AY4&gt;4245,0,INT(0.000415*(INT(100*(4245-(60*INT(AC4)+AD4)*AY4))/100)^1.9)))</f>
        <v>0</v>
      </c>
      <c r="AF4" s="150"/>
      <c r="AG4" s="258">
        <f>'Dag 1 20 kamp'!D4</f>
        <v>2325</v>
      </c>
      <c r="AH4" s="97">
        <f t="shared" si="2"/>
        <v>990</v>
      </c>
      <c r="AI4" s="134"/>
      <c r="AJ4" s="135">
        <v>3452</v>
      </c>
      <c r="AK4" s="135">
        <f t="shared" si="3"/>
        <v>4201</v>
      </c>
      <c r="AL4" s="134"/>
      <c r="AM4" s="61" t="str">
        <f>LOOKUP($AN4,lc!$A$3:lc!$A$14,lc!$B$3:lc!$B$14)</f>
        <v>Senior men</v>
      </c>
      <c r="AN4" s="237">
        <v>1</v>
      </c>
      <c r="AO4" s="134">
        <v>0</v>
      </c>
      <c r="AP4" s="134">
        <f>LOOKUP($AN4,lc!$A$3:lc!$A$14,lc!N$3:lc!N$14)</f>
        <v>1</v>
      </c>
      <c r="AQ4" s="134">
        <f>LOOKUP($AN4,lc!$A$3:lc!$A$14,lc!O$3:lc!O$14)</f>
        <v>1</v>
      </c>
      <c r="AR4" s="134">
        <f>LOOKUP($AN4,lc!$A$3:lc!$A$14,lc!P$3:lc!P$14)</f>
        <v>1</v>
      </c>
      <c r="AS4" s="134">
        <f>LOOKUP($AN4,lc!$A$3:lc!$A$14,lc!Q$3:lc!Q$14)</f>
        <v>1</v>
      </c>
      <c r="AT4" s="134">
        <f>LOOKUP($AN4,lc!$A$3:lc!$A$14,lc!R$3:lc!R$14)</f>
        <v>1</v>
      </c>
      <c r="AU4" s="134">
        <f>LOOKUP($AN4,lc!$A$3:lc!$A$14,lc!S$3:lc!S$14)</f>
        <v>1</v>
      </c>
      <c r="AV4" s="134">
        <f>LOOKUP($AN4,lc!$A$3:lc!$A$14,lc!T$3:lc!T$14)</f>
        <v>1</v>
      </c>
      <c r="AW4" s="134">
        <f>LOOKUP($AN4,lc!$A$3:lc!$A$14,lc!U$3:lc!U$14)</f>
        <v>1</v>
      </c>
      <c r="AX4" s="134">
        <f>LOOKUP($AN4,lc!$A$3:lc!$A$14,lc!V$3:lc!V$14)</f>
        <v>1</v>
      </c>
      <c r="AY4" s="134">
        <f>LOOKUP($AN4,lc!$A$3:lc!$A$14,lc!W$3:lc!W$14)</f>
        <v>1</v>
      </c>
    </row>
    <row r="5" spans="1:51" ht="12.75">
      <c r="A5" s="230" t="str">
        <f>'Dag 1 20 kamp'!A5</f>
        <v>Cedric Bouele</v>
      </c>
      <c r="B5" s="248">
        <f>'Dag 1 20 kamp'!B5</f>
        <v>7</v>
      </c>
      <c r="C5" s="253"/>
      <c r="D5" s="146">
        <f t="shared" si="0"/>
        <v>6432</v>
      </c>
      <c r="E5" s="147">
        <f>'Lijst 20 110mh i'!E14</f>
        <v>21.07</v>
      </c>
      <c r="F5" s="96">
        <f t="shared" si="4"/>
        <v>270</v>
      </c>
      <c r="G5" s="245"/>
      <c r="H5" s="6">
        <f>'lijst discus 20 i'!G5</f>
        <v>20.27</v>
      </c>
      <c r="I5" s="97">
        <f t="shared" si="5"/>
        <v>277</v>
      </c>
      <c r="J5" s="153">
        <f>'Lijst 20 200m i'!E14</f>
        <v>30.52</v>
      </c>
      <c r="K5" s="97">
        <f t="shared" si="6"/>
        <v>223</v>
      </c>
      <c r="L5" s="245"/>
      <c r="M5" s="6">
        <f>'lijst 20 pols i'!P8</f>
        <v>2.3</v>
      </c>
      <c r="N5" s="96">
        <f t="shared" si="7"/>
        <v>199</v>
      </c>
      <c r="O5" s="149">
        <f>'lijst 3 km 20 i'!D5</f>
        <v>11</v>
      </c>
      <c r="P5" s="99">
        <f>'lijst 3 km 20 i'!E5</f>
        <v>57.78</v>
      </c>
      <c r="Q5" s="150">
        <f aca="true" t="shared" si="11" ref="Q5:Q19">IF(O5+P5=0,0,IF((60*INT(O5)+P5)*AT5&gt;1005,0,INT(0.0105*(INT(100*(1005-(60*INT(O5)+P5)*AT5))/100)^1.85)))</f>
        <v>370</v>
      </c>
      <c r="R5" s="149">
        <f>'Lijst 20 400mh i'!E14</f>
        <v>1</v>
      </c>
      <c r="S5" s="99">
        <f>'Lijst 20 400mh i'!F14</f>
        <v>18.56</v>
      </c>
      <c r="T5" s="152">
        <f t="shared" si="1"/>
        <v>126</v>
      </c>
      <c r="U5" s="153">
        <f>'lijst speer 20 i'!G5</f>
        <v>25.15</v>
      </c>
      <c r="V5" s="97">
        <f aca="true" t="shared" si="12" ref="V5:V19">IF(U5=0,0,IF(U5*AV5&lt;7,0,INT(10.14*(INT((U5*AV5-7)*100)/100)^1.08)))</f>
        <v>232</v>
      </c>
      <c r="W5" s="154">
        <f>'lijst 1500m 20 i'!D5</f>
        <v>5</v>
      </c>
      <c r="X5" s="104">
        <f>'lijst 1500m 20 i'!E5</f>
        <v>38.93</v>
      </c>
      <c r="Y5" s="97">
        <f t="shared" si="8"/>
        <v>356</v>
      </c>
      <c r="Z5" s="155">
        <f>'Lijst hink 20 i'!G5</f>
        <v>10.27</v>
      </c>
      <c r="AA5" s="150">
        <f t="shared" si="9"/>
        <v>274</v>
      </c>
      <c r="AB5" s="242"/>
      <c r="AC5" s="98">
        <f>'lijst 10km 20 i'!D5</f>
        <v>46</v>
      </c>
      <c r="AD5" s="99">
        <f>'lijst 10km 20 i'!E5</f>
        <v>16.16</v>
      </c>
      <c r="AE5" s="260">
        <f t="shared" si="10"/>
        <v>431</v>
      </c>
      <c r="AF5" s="150"/>
      <c r="AG5" s="258">
        <f>'Dag 1 20 kamp'!D5</f>
        <v>3674</v>
      </c>
      <c r="AH5" s="97">
        <f t="shared" si="2"/>
        <v>2758</v>
      </c>
      <c r="AI5" s="134"/>
      <c r="AJ5" s="135">
        <v>2784</v>
      </c>
      <c r="AK5" s="135">
        <f t="shared" si="3"/>
        <v>4118</v>
      </c>
      <c r="AL5" s="134"/>
      <c r="AM5" s="61" t="str">
        <f>LOOKUP($AN5,lc!$A$3:lc!$A$14,lc!$B$3:lc!$B$14)</f>
        <v>Senior men</v>
      </c>
      <c r="AN5" s="237">
        <v>1</v>
      </c>
      <c r="AO5" s="134">
        <v>0</v>
      </c>
      <c r="AP5" s="134">
        <f>LOOKUP($AN5,lc!$A$3:lc!$A$14,lc!N$3:lc!N$14)</f>
        <v>1</v>
      </c>
      <c r="AQ5" s="134">
        <f>LOOKUP($AN5,lc!$A$3:lc!$A$14,lc!O$3:lc!O$14)</f>
        <v>1</v>
      </c>
      <c r="AR5" s="134">
        <f>LOOKUP($AN5,lc!$A$3:lc!$A$14,lc!P$3:lc!P$14)</f>
        <v>1</v>
      </c>
      <c r="AS5" s="134">
        <f>LOOKUP($AN5,lc!$A$3:lc!$A$14,lc!Q$3:lc!Q$14)</f>
        <v>1</v>
      </c>
      <c r="AT5" s="134">
        <f>LOOKUP($AN5,lc!$A$3:lc!$A$14,lc!R$3:lc!R$14)</f>
        <v>1</v>
      </c>
      <c r="AU5" s="134">
        <f>LOOKUP($AN5,lc!$A$3:lc!$A$14,lc!S$3:lc!S$14)</f>
        <v>1</v>
      </c>
      <c r="AV5" s="134">
        <f>LOOKUP($AN5,lc!$A$3:lc!$A$14,lc!T$3:lc!T$14)</f>
        <v>1</v>
      </c>
      <c r="AW5" s="134">
        <f>LOOKUP($AN5,lc!$A$3:lc!$A$14,lc!U$3:lc!U$14)</f>
        <v>1</v>
      </c>
      <c r="AX5" s="134">
        <f>LOOKUP($AN5,lc!$A$3:lc!$A$14,lc!V$3:lc!V$14)</f>
        <v>1</v>
      </c>
      <c r="AY5" s="134">
        <f>LOOKUP($AN5,lc!$A$3:lc!$A$14,lc!W$3:lc!W$14)</f>
        <v>1</v>
      </c>
    </row>
    <row r="6" spans="1:51" ht="12.75">
      <c r="A6" s="230" t="str">
        <f>'Dag 1 20 kamp'!A6</f>
        <v>Wim Threels </v>
      </c>
      <c r="B6" s="248">
        <f>'Dag 1 20 kamp'!B6</f>
        <v>6</v>
      </c>
      <c r="C6" s="253"/>
      <c r="D6" s="146">
        <f t="shared" si="0"/>
        <v>12394</v>
      </c>
      <c r="E6" s="147">
        <f>'Lijst 20 110mh i'!E4</f>
        <v>20.46</v>
      </c>
      <c r="F6" s="96">
        <f t="shared" si="4"/>
        <v>647</v>
      </c>
      <c r="G6" s="245"/>
      <c r="H6" s="6">
        <f>'lijst discus 20 i'!G6</f>
        <v>30.22</v>
      </c>
      <c r="I6" s="97">
        <f t="shared" si="5"/>
        <v>506</v>
      </c>
      <c r="J6" s="153">
        <f>'Lijst 20 200m i'!E4</f>
        <v>28.78</v>
      </c>
      <c r="K6" s="97">
        <f t="shared" si="6"/>
        <v>695</v>
      </c>
      <c r="L6" s="245"/>
      <c r="M6" s="6">
        <f>'lijst 20 pols i'!P9</f>
        <v>2</v>
      </c>
      <c r="N6" s="96">
        <f t="shared" si="7"/>
        <v>319</v>
      </c>
      <c r="O6" s="149">
        <f>'lijst 3 km 20 i'!D6</f>
        <v>12</v>
      </c>
      <c r="P6" s="99">
        <f>'lijst 3 km 20 i'!E6</f>
        <v>44</v>
      </c>
      <c r="Q6" s="150">
        <f t="shared" si="11"/>
        <v>629</v>
      </c>
      <c r="R6" s="149">
        <f>'Lijst 20 400mh i'!E4</f>
        <v>1</v>
      </c>
      <c r="S6" s="99">
        <f>'Lijst 20 400mh i'!F4</f>
        <v>16.86</v>
      </c>
      <c r="T6" s="152">
        <f t="shared" si="1"/>
        <v>597</v>
      </c>
      <c r="U6" s="153">
        <f>'lijst speer 20 i'!G6</f>
        <v>38.48</v>
      </c>
      <c r="V6" s="97">
        <f t="shared" si="12"/>
        <v>654</v>
      </c>
      <c r="W6" s="154">
        <f>'lijst 1500m 20 i'!D6</f>
        <v>6</v>
      </c>
      <c r="X6" s="104">
        <f>'lijst 1500m 20 i'!E6</f>
        <v>11.1</v>
      </c>
      <c r="Y6" s="97">
        <f t="shared" si="8"/>
        <v>591</v>
      </c>
      <c r="Z6" s="155">
        <f>'Lijst hink 20 i'!G6</f>
        <v>8.43</v>
      </c>
      <c r="AA6" s="150">
        <f t="shared" si="9"/>
        <v>474</v>
      </c>
      <c r="AB6" s="242"/>
      <c r="AC6" s="98">
        <f>'lijst 10km 20 i'!D6</f>
        <v>49</v>
      </c>
      <c r="AD6" s="99">
        <f>'lijst 10km 20 i'!E6</f>
        <v>21.03</v>
      </c>
      <c r="AE6" s="260">
        <f t="shared" si="10"/>
        <v>639</v>
      </c>
      <c r="AF6" s="150"/>
      <c r="AG6" s="258">
        <f>'Dag 1 20 kamp'!D6</f>
        <v>6643</v>
      </c>
      <c r="AH6" s="97">
        <f t="shared" si="2"/>
        <v>5751</v>
      </c>
      <c r="AI6" s="134"/>
      <c r="AJ6" s="135">
        <v>2737</v>
      </c>
      <c r="AK6" s="135">
        <f t="shared" si="3"/>
        <v>5454</v>
      </c>
      <c r="AL6" s="134"/>
      <c r="AM6" s="61" t="str">
        <f>LOOKUP($AN6,lc!$A$3:lc!$A$14,lc!$B$3:lc!$B$14)</f>
        <v>M60-64</v>
      </c>
      <c r="AN6" s="237">
        <v>7</v>
      </c>
      <c r="AO6" s="134">
        <v>0</v>
      </c>
      <c r="AP6" s="134">
        <f>LOOKUP($AN6,lc!$A$3:lc!$A$14,lc!N$3:lc!N$14)</f>
        <v>0.8197</v>
      </c>
      <c r="AQ6" s="134">
        <f>LOOKUP($AN6,lc!$A$3:lc!$A$14,lc!O$3:lc!O$14)</f>
        <v>1.0628</v>
      </c>
      <c r="AR6" s="134">
        <f>LOOKUP($AN6,lc!$A$3:lc!$A$14,lc!P$3:lc!P$14)</f>
        <v>0.8332</v>
      </c>
      <c r="AS6" s="134">
        <f>LOOKUP($AN6,lc!$A$3:lc!$A$14,lc!Q$3:lc!Q$14)</f>
        <v>1.4236</v>
      </c>
      <c r="AT6" s="134">
        <f>LOOKUP($AN6,lc!$A$3:lc!$A$14,lc!R$3:lc!R$14)</f>
        <v>0.8147</v>
      </c>
      <c r="AU6" s="134">
        <f>LOOKUP($AN6,lc!$A$3:lc!$A$14,lc!S$3:lc!S$14)</f>
        <v>0.7844</v>
      </c>
      <c r="AV6" s="134">
        <f>LOOKUP($AN6,lc!$A$3:lc!$A$14,lc!T$3:lc!T$14)</f>
        <v>1.414</v>
      </c>
      <c r="AW6" s="134">
        <f>LOOKUP($AN6,lc!$A$3:lc!$A$14,lc!U$3:lc!U$14)</f>
        <v>0.7939</v>
      </c>
      <c r="AX6" s="134">
        <f>LOOKUP($AN6,lc!$A$3:lc!$A$14,lc!V$3:lc!V$14)</f>
        <v>1.4393</v>
      </c>
      <c r="AY6" s="134">
        <f>LOOKUP($AN6,lc!$A$3:lc!$A$14,lc!W$3:lc!W$14)</f>
        <v>0.8236</v>
      </c>
    </row>
    <row r="7" spans="1:51" ht="12.75">
      <c r="A7" s="230" t="str">
        <f>'Dag 1 20 kamp'!A7</f>
        <v>Thomas Collinet</v>
      </c>
      <c r="B7" s="248">
        <f>'Dag 1 20 kamp'!B7</f>
        <v>5</v>
      </c>
      <c r="C7" s="253"/>
      <c r="D7" s="146">
        <f t="shared" si="0"/>
        <v>8579</v>
      </c>
      <c r="E7" s="147">
        <f>'Lijst 20 110mh i'!E5</f>
        <v>22.22</v>
      </c>
      <c r="F7" s="96">
        <f t="shared" si="4"/>
        <v>263</v>
      </c>
      <c r="G7" s="245"/>
      <c r="H7" s="6">
        <f>'lijst discus 20 i'!G7</f>
        <v>21.53</v>
      </c>
      <c r="I7" s="97">
        <f t="shared" si="5"/>
        <v>342</v>
      </c>
      <c r="J7" s="153">
        <f>'Lijst 20 200m i'!E5</f>
        <v>28.24</v>
      </c>
      <c r="K7" s="97">
        <f t="shared" si="6"/>
        <v>453</v>
      </c>
      <c r="L7" s="245"/>
      <c r="M7" s="6">
        <f>'lijst 20 pols i'!P10</f>
        <v>1.7</v>
      </c>
      <c r="N7" s="96">
        <f t="shared" si="7"/>
        <v>109</v>
      </c>
      <c r="O7" s="149">
        <f>'lijst 3 km 20 i'!D7</f>
        <v>10</v>
      </c>
      <c r="P7" s="99">
        <f>'lijst 3 km 20 i'!E7</f>
        <v>56.01</v>
      </c>
      <c r="Q7" s="150">
        <f t="shared" si="11"/>
        <v>612</v>
      </c>
      <c r="R7" s="149">
        <f>'Lijst 20 400mh i'!E5</f>
        <v>1</v>
      </c>
      <c r="S7" s="99">
        <f>'Lijst 20 400mh i'!F5</f>
        <v>13.9</v>
      </c>
      <c r="T7" s="152">
        <f t="shared" si="1"/>
        <v>356</v>
      </c>
      <c r="U7" s="153">
        <f>'lijst speer 20 i'!G7</f>
        <v>35.5</v>
      </c>
      <c r="V7" s="97">
        <f t="shared" si="12"/>
        <v>421</v>
      </c>
      <c r="W7" s="154">
        <f>'lijst 1500m 20 i'!D7</f>
        <v>5</v>
      </c>
      <c r="X7" s="104">
        <f>'lijst 1500m 20 i'!E7</f>
        <v>10.37</v>
      </c>
      <c r="Y7" s="97">
        <f t="shared" si="8"/>
        <v>586</v>
      </c>
      <c r="Z7" s="155">
        <f>'Lijst hink 20 i'!G7</f>
        <v>9.94</v>
      </c>
      <c r="AA7" s="150">
        <f t="shared" si="9"/>
        <v>318</v>
      </c>
      <c r="AB7" s="242"/>
      <c r="AC7" s="98">
        <f>'lijst 10km 20 i'!D7</f>
        <v>42</v>
      </c>
      <c r="AD7" s="99">
        <f>'lijst 10km 20 i'!E7</f>
        <v>28.75</v>
      </c>
      <c r="AE7" s="260">
        <f t="shared" si="10"/>
        <v>620</v>
      </c>
      <c r="AF7" s="150"/>
      <c r="AG7" s="258">
        <f>'Dag 1 20 kamp'!D7</f>
        <v>4499</v>
      </c>
      <c r="AH7" s="97">
        <f t="shared" si="2"/>
        <v>4080</v>
      </c>
      <c r="AI7" s="134"/>
      <c r="AJ7" s="135">
        <v>2420</v>
      </c>
      <c r="AK7" s="135">
        <f t="shared" si="3"/>
        <v>4141</v>
      </c>
      <c r="AL7" s="134"/>
      <c r="AM7" s="61" t="str">
        <f>LOOKUP($AN7,lc!$A$3:lc!$A$14,lc!$B$3:lc!$B$14)</f>
        <v>M40-44</v>
      </c>
      <c r="AN7" s="237">
        <v>3</v>
      </c>
      <c r="AO7" s="134">
        <v>0</v>
      </c>
      <c r="AP7" s="134">
        <f>LOOKUP($AN7,lc!$A$3:lc!$A$14,lc!N$3:lc!N$14)</f>
        <v>0.9526</v>
      </c>
      <c r="AQ7" s="134">
        <f>LOOKUP($AN7,lc!$A$3:lc!$A$14,lc!O$3:lc!O$14)</f>
        <v>1.1014</v>
      </c>
      <c r="AR7" s="134">
        <f>LOOKUP($AN7,lc!$A$3:lc!$A$14,lc!P$3:lc!P$14)</f>
        <v>0.9536</v>
      </c>
      <c r="AS7" s="134">
        <f>LOOKUP($AN7,lc!$A$3:lc!$A$14,lc!Q$3:lc!Q$14)</f>
        <v>1.0773</v>
      </c>
      <c r="AT7" s="134">
        <f>LOOKUP($AN7,lc!$A$3:lc!$A$14,lc!R$3:lc!R$14)</f>
        <v>0.9574</v>
      </c>
      <c r="AU7" s="134">
        <f>LOOKUP($AN7,lc!$A$3:lc!$A$14,lc!S$3:lc!S$14)</f>
        <v>0.9224</v>
      </c>
      <c r="AV7" s="134">
        <f>LOOKUP($AN7,lc!$A$3:lc!$A$14,lc!T$3:lc!T$14)</f>
        <v>1.0862</v>
      </c>
      <c r="AW7" s="134">
        <f>LOOKUP($AN7,lc!$A$3:lc!$A$14,lc!U$3:lc!U$14)</f>
        <v>0.9519</v>
      </c>
      <c r="AX7" s="134">
        <f>LOOKUP($AN7,lc!$A$3:lc!$A$14,lc!V$3:lc!V$14)</f>
        <v>1.0781</v>
      </c>
      <c r="AY7" s="134">
        <f>LOOKUP($AN7,lc!$A$3:lc!$A$14,lc!W$3:lc!W$14)</f>
        <v>0.9679</v>
      </c>
    </row>
    <row r="8" spans="1:51" ht="12.75">
      <c r="A8" s="230" t="str">
        <f>'Dag 1 20 kamp'!A8</f>
        <v>Reinhardt Engert</v>
      </c>
      <c r="B8" s="248">
        <f>'Dag 1 20 kamp'!B8</f>
        <v>4</v>
      </c>
      <c r="C8" s="253"/>
      <c r="D8" s="146">
        <f t="shared" si="0"/>
        <v>6640</v>
      </c>
      <c r="E8" s="147">
        <f>'Lijst 20 110mh i'!E6</f>
        <v>36.2</v>
      </c>
      <c r="F8" s="96">
        <f t="shared" si="4"/>
        <v>6</v>
      </c>
      <c r="G8" s="245"/>
      <c r="H8" s="6">
        <f>'lijst discus 20 i'!G8</f>
        <v>14.86</v>
      </c>
      <c r="I8" s="97">
        <f t="shared" si="5"/>
        <v>222</v>
      </c>
      <c r="J8" s="153">
        <f>'Lijst 20 200m i'!E6</f>
        <v>41.25</v>
      </c>
      <c r="K8" s="97">
        <f t="shared" si="6"/>
        <v>106</v>
      </c>
      <c r="L8" s="245"/>
      <c r="M8" s="6">
        <f>'lijst 20 pols i'!P11</f>
        <v>1</v>
      </c>
      <c r="N8" s="96">
        <f t="shared" si="7"/>
        <v>61</v>
      </c>
      <c r="O8" s="149">
        <f>'lijst 3 km 20 i'!D8</f>
        <v>13</v>
      </c>
      <c r="P8" s="99">
        <f>'lijst 3 km 20 i'!E8</f>
        <v>4.6</v>
      </c>
      <c r="Q8" s="150">
        <v>675</v>
      </c>
      <c r="R8" s="149">
        <f>'Lijst 20 400mh i'!E6</f>
        <v>2</v>
      </c>
      <c r="S8" s="99">
        <f>'Lijst 20 400mh i'!F6</f>
        <v>9.29</v>
      </c>
      <c r="T8" s="152">
        <f t="shared" si="1"/>
        <v>0</v>
      </c>
      <c r="U8" s="153">
        <f>'lijst speer 20 i'!G8</f>
        <v>13.44</v>
      </c>
      <c r="V8" s="97">
        <f t="shared" si="12"/>
        <v>175</v>
      </c>
      <c r="W8" s="154">
        <f>'lijst 1500m 20 i'!D8</f>
        <v>6</v>
      </c>
      <c r="X8" s="104">
        <f>'lijst 1500m 20 i'!E8</f>
        <v>33.75</v>
      </c>
      <c r="Y8" s="97">
        <v>580</v>
      </c>
      <c r="Z8" s="155">
        <f>'Lijst hink 20 i'!G8</f>
        <v>6.48</v>
      </c>
      <c r="AA8" s="150">
        <f t="shared" si="9"/>
        <v>249</v>
      </c>
      <c r="AB8" s="242"/>
      <c r="AC8" s="98">
        <f>'lijst 10km 20 i'!D8</f>
        <v>49</v>
      </c>
      <c r="AD8" s="99">
        <f>'lijst 10km 20 i'!E8</f>
        <v>9.37</v>
      </c>
      <c r="AE8" s="260">
        <v>728</v>
      </c>
      <c r="AF8" s="150"/>
      <c r="AG8" s="258">
        <f>'Dag 1 20 kamp'!D8</f>
        <v>3838</v>
      </c>
      <c r="AH8" s="97">
        <f t="shared" si="2"/>
        <v>2802</v>
      </c>
      <c r="AI8" s="134"/>
      <c r="AJ8" s="135">
        <v>2428</v>
      </c>
      <c r="AK8" s="135">
        <f t="shared" si="3"/>
        <v>3472</v>
      </c>
      <c r="AL8" s="134"/>
      <c r="AM8" s="61" t="str">
        <f>LOOKUP($AN8,lc!$A$3:lc!$A$14,lc!$B$3:lc!$B$14)</f>
        <v>M65-69</v>
      </c>
      <c r="AN8" s="237">
        <v>8</v>
      </c>
      <c r="AO8" s="134">
        <v>0</v>
      </c>
      <c r="AP8" s="134">
        <f>LOOKUP($AN8,lc!$A$3:lc!$A$14,lc!N$3:lc!N$14)</f>
        <v>0.7569</v>
      </c>
      <c r="AQ8" s="134">
        <f>LOOKUP($AN8,lc!$A$3:lc!$A$14,lc!O$3:lc!O$14)</f>
        <v>1.1637</v>
      </c>
      <c r="AR8" s="134">
        <f>LOOKUP($AN8,lc!$A$3:lc!$A$14,lc!P$3:lc!P$14)</f>
        <v>0.8007</v>
      </c>
      <c r="AS8" s="134">
        <f>LOOKUP($AN8,lc!$A$3:lc!$A$14,lc!Q$3:lc!Q$14)</f>
        <v>1.5475</v>
      </c>
      <c r="AT8" s="134">
        <f>LOOKUP($AN8,lc!$A$3:lc!$A$14,lc!R$3:lc!R$14)</f>
        <v>0.7749</v>
      </c>
      <c r="AU8" s="134">
        <f>LOOKUP($AN8,lc!$A$3:lc!$A$14,lc!S$3:lc!S$14)</f>
        <v>0.7386</v>
      </c>
      <c r="AV8" s="134">
        <f>LOOKUP($AN8,lc!$A$3:lc!$A$14,lc!T$3:lc!T$14)</f>
        <v>1.562</v>
      </c>
      <c r="AW8" s="134">
        <f>LOOKUP($AN8,lc!$A$3:lc!$A$14,lc!U$3:lc!U$14)</f>
        <v>0.7529</v>
      </c>
      <c r="AX8" s="134">
        <f>LOOKUP($AN8,lc!$A$3:lc!$A$14,lc!V$3:lc!V$14)</f>
        <v>1.5471</v>
      </c>
      <c r="AY8" s="134">
        <f>LOOKUP($AN8,lc!$A$3:lc!$A$14,lc!W$3:lc!W$14)</f>
        <v>0.7834</v>
      </c>
    </row>
    <row r="9" spans="1:51" ht="12.75">
      <c r="A9" s="232" t="str">
        <f>'Dag 1 20 kamp'!A9</f>
        <v>Herman van der Velden</v>
      </c>
      <c r="B9" s="251">
        <f>'Dag 1 20 kamp'!B9</f>
        <v>3</v>
      </c>
      <c r="C9" s="253"/>
      <c r="D9" s="146">
        <f t="shared" si="0"/>
        <v>0</v>
      </c>
      <c r="E9" s="147">
        <f>'Lijst 20 110mh i'!E7</f>
        <v>0</v>
      </c>
      <c r="F9" s="96">
        <f t="shared" si="4"/>
        <v>0</v>
      </c>
      <c r="G9" s="245"/>
      <c r="H9" s="6">
        <f>'lijst discus 20 i'!G9</f>
        <v>0</v>
      </c>
      <c r="I9" s="97">
        <f t="shared" si="5"/>
        <v>0</v>
      </c>
      <c r="J9" s="153">
        <f>'Lijst 20 200m i'!E7</f>
        <v>0</v>
      </c>
      <c r="K9" s="97">
        <f t="shared" si="6"/>
        <v>0</v>
      </c>
      <c r="L9" s="245"/>
      <c r="M9" s="6">
        <f>'lijst 20 pols i'!P12</f>
        <v>0</v>
      </c>
      <c r="N9" s="96">
        <f t="shared" si="7"/>
        <v>0</v>
      </c>
      <c r="O9" s="149">
        <f>'lijst 3 km 20 i'!D9</f>
        <v>0</v>
      </c>
      <c r="P9" s="99">
        <f>'lijst 3 km 20 i'!E9</f>
        <v>0</v>
      </c>
      <c r="Q9" s="150">
        <f t="shared" si="11"/>
        <v>0</v>
      </c>
      <c r="R9" s="149">
        <f>'Lijst 20 400mh i'!E7</f>
        <v>0</v>
      </c>
      <c r="S9" s="99">
        <f>'Lijst 20 400mh i'!F7</f>
        <v>0</v>
      </c>
      <c r="T9" s="152">
        <f t="shared" si="1"/>
        <v>0</v>
      </c>
      <c r="U9" s="153">
        <f>'lijst speer 20 i'!G9</f>
        <v>0</v>
      </c>
      <c r="V9" s="97">
        <f t="shared" si="12"/>
        <v>0</v>
      </c>
      <c r="W9" s="154">
        <f>'lijst 1500m 20 i'!D9</f>
        <v>0</v>
      </c>
      <c r="X9" s="104">
        <f>'lijst 1500m 20 i'!E9</f>
        <v>0</v>
      </c>
      <c r="Y9" s="97">
        <f t="shared" si="8"/>
        <v>0</v>
      </c>
      <c r="Z9" s="155">
        <f>'Lijst hink 20 i'!G9</f>
        <v>0</v>
      </c>
      <c r="AA9" s="150">
        <f t="shared" si="9"/>
        <v>0</v>
      </c>
      <c r="AB9" s="242"/>
      <c r="AC9" s="98">
        <f>'lijst 10km 20 i'!D9</f>
        <v>0</v>
      </c>
      <c r="AD9" s="99">
        <f>'lijst 10km 20 i'!E9</f>
        <v>0</v>
      </c>
      <c r="AE9" s="260">
        <f t="shared" si="10"/>
        <v>0</v>
      </c>
      <c r="AF9" s="150"/>
      <c r="AG9" s="258">
        <f>'Dag 1 20 kamp'!D9</f>
        <v>0</v>
      </c>
      <c r="AH9" s="97">
        <f t="shared" si="2"/>
        <v>0</v>
      </c>
      <c r="AI9" s="134"/>
      <c r="AJ9" s="135">
        <v>1787</v>
      </c>
      <c r="AK9" s="135">
        <f t="shared" si="3"/>
        <v>1787</v>
      </c>
      <c r="AL9" s="134"/>
      <c r="AM9" s="61" t="str">
        <f>LOOKUP($AN9,lc!$A$3:lc!$A$14,lc!$B$3:lc!$B$14)</f>
        <v>M50-54</v>
      </c>
      <c r="AN9" s="238">
        <v>5</v>
      </c>
      <c r="AO9" s="134">
        <v>0</v>
      </c>
      <c r="AP9" s="134">
        <f>LOOKUP($AN9,lc!$A$3:lc!$A$14,lc!N$3:lc!N$14)</f>
        <v>0.8859</v>
      </c>
      <c r="AQ9" s="134">
        <f>LOOKUP($AN9,lc!$A$3:lc!$A$14,lc!O$3:lc!O$14)</f>
        <v>1.0218</v>
      </c>
      <c r="AR9" s="134">
        <f>LOOKUP($AN9,lc!$A$3:lc!$A$14,lc!P$3:lc!P$14)</f>
        <v>0.8934</v>
      </c>
      <c r="AS9" s="134">
        <f>LOOKUP($AN9,lc!$A$3:lc!$A$14,lc!Q$3:lc!Q$14)</f>
        <v>1.2272</v>
      </c>
      <c r="AT9" s="134">
        <f>LOOKUP($AN9,lc!$A$3:lc!$A$14,lc!R$3:lc!R$14)</f>
        <v>0.8883</v>
      </c>
      <c r="AU9" s="134">
        <f>LOOKUP($AN9,lc!$A$3:lc!$A$14,lc!S$3:lc!S$14)</f>
        <v>0.8464</v>
      </c>
      <c r="AV9" s="134">
        <f>LOOKUP($AN9,lc!$A$3:lc!$A$14,lc!T$3:lc!T$14)</f>
        <v>1.2278</v>
      </c>
      <c r="AW9" s="134">
        <f>LOOKUP($AN9,lc!$A$3:lc!$A$14,lc!U$3:lc!U$14)</f>
        <v>0.8731</v>
      </c>
      <c r="AX9" s="134">
        <f>LOOKUP($AN9,lc!$A$3:lc!$A$14,lc!V$3:lc!V$14)</f>
        <v>1.2457</v>
      </c>
      <c r="AY9" s="134">
        <f>LOOKUP($AN9,lc!$A$3:lc!$A$14,lc!W$3:lc!W$14)</f>
        <v>0.898</v>
      </c>
    </row>
    <row r="10" spans="1:51" ht="12.75">
      <c r="A10" s="230" t="str">
        <f>'Dag 1 20 kamp'!A10</f>
        <v>Sijmen Liefting</v>
      </c>
      <c r="B10" s="248">
        <f>'Dag 1 20 kamp'!B10</f>
        <v>2</v>
      </c>
      <c r="C10" s="253"/>
      <c r="D10" s="146">
        <f t="shared" si="0"/>
        <v>5763</v>
      </c>
      <c r="E10" s="147">
        <f>'Lijst 20 110mh i'!$E$15</f>
        <v>19.87</v>
      </c>
      <c r="F10" s="96">
        <f t="shared" si="4"/>
        <v>360</v>
      </c>
      <c r="G10" s="245"/>
      <c r="H10" s="6">
        <f>'lijst discus 20 i'!G10</f>
        <v>27.26</v>
      </c>
      <c r="I10" s="97">
        <f t="shared" si="5"/>
        <v>411</v>
      </c>
      <c r="J10" s="153">
        <f>'Lijst 20 200m i'!$E$15</f>
        <v>27.63</v>
      </c>
      <c r="K10" s="97">
        <f t="shared" si="6"/>
        <v>402</v>
      </c>
      <c r="L10" s="245"/>
      <c r="M10" s="6">
        <f>'lijst 20 pols i'!P13</f>
        <v>2.6</v>
      </c>
      <c r="N10" s="96">
        <f t="shared" si="7"/>
        <v>264</v>
      </c>
      <c r="O10" s="149">
        <f>'lijst 3 km 20 i'!D10</f>
        <v>13</v>
      </c>
      <c r="P10" s="99">
        <f>'lijst 3 km 20 i'!E10</f>
        <v>20.72</v>
      </c>
      <c r="Q10" s="150">
        <f t="shared" si="11"/>
        <v>197</v>
      </c>
      <c r="R10" s="149">
        <f>'Lijst 20 400mh i'!E15</f>
        <v>1</v>
      </c>
      <c r="S10" s="99">
        <f>'Lijst 20 400mh i'!F15</f>
        <v>35.46</v>
      </c>
      <c r="T10" s="152">
        <f t="shared" si="1"/>
        <v>0</v>
      </c>
      <c r="U10" s="153">
        <f>'lijst speer 20 i'!G10</f>
        <v>30.16</v>
      </c>
      <c r="V10" s="97">
        <f t="shared" si="12"/>
        <v>301</v>
      </c>
      <c r="W10" s="154">
        <f>'lijst 1500m 20 i'!D10</f>
        <v>7</v>
      </c>
      <c r="X10" s="104">
        <f>'lijst 1500m 20 i'!E10</f>
        <v>11.92</v>
      </c>
      <c r="Y10" s="97">
        <f t="shared" si="8"/>
        <v>48</v>
      </c>
      <c r="Z10" s="155">
        <f>'Lijst hink 20 i'!G10</f>
        <v>8.4</v>
      </c>
      <c r="AA10" s="150">
        <f t="shared" si="9"/>
        <v>108</v>
      </c>
      <c r="AB10" s="242"/>
      <c r="AC10" s="98">
        <f>'lijst 10km 20 i'!D10</f>
        <v>0</v>
      </c>
      <c r="AD10" s="99">
        <f>'lijst 10km 20 i'!E10</f>
        <v>0</v>
      </c>
      <c r="AE10" s="260">
        <f t="shared" si="10"/>
        <v>0</v>
      </c>
      <c r="AF10" s="150"/>
      <c r="AG10" s="258">
        <f>'Dag 1 20 kamp'!D10</f>
        <v>3672</v>
      </c>
      <c r="AH10" s="97">
        <f t="shared" si="2"/>
        <v>2091</v>
      </c>
      <c r="AI10" s="134"/>
      <c r="AJ10" s="135">
        <v>2715</v>
      </c>
      <c r="AK10" s="135">
        <f t="shared" si="3"/>
        <v>4099</v>
      </c>
      <c r="AL10" s="134"/>
      <c r="AM10" s="61" t="str">
        <f>LOOKUP($AN10,lc!$A$3:lc!$A$14,lc!$B$3:lc!$B$14)</f>
        <v>Senior men</v>
      </c>
      <c r="AN10" s="237">
        <v>1</v>
      </c>
      <c r="AO10" s="134">
        <v>0</v>
      </c>
      <c r="AP10" s="134">
        <f>LOOKUP($AN10,lc!$A$3:lc!$A$14,lc!N$3:lc!N$14)</f>
        <v>1</v>
      </c>
      <c r="AQ10" s="134">
        <f>LOOKUP($AN10,lc!$A$3:lc!$A$14,lc!O$3:lc!O$14)</f>
        <v>1</v>
      </c>
      <c r="AR10" s="134">
        <f>LOOKUP($AN10,lc!$A$3:lc!$A$14,lc!P$3:lc!P$14)</f>
        <v>1</v>
      </c>
      <c r="AS10" s="134">
        <f>LOOKUP($AN10,lc!$A$3:lc!$A$14,lc!Q$3:lc!Q$14)</f>
        <v>1</v>
      </c>
      <c r="AT10" s="134">
        <f>LOOKUP($AN10,lc!$A$3:lc!$A$14,lc!R$3:lc!R$14)</f>
        <v>1</v>
      </c>
      <c r="AU10" s="134">
        <f>LOOKUP($AN10,lc!$A$3:lc!$A$14,lc!S$3:lc!S$14)</f>
        <v>1</v>
      </c>
      <c r="AV10" s="134">
        <f>LOOKUP($AN10,lc!$A$3:lc!$A$14,lc!T$3:lc!T$14)</f>
        <v>1</v>
      </c>
      <c r="AW10" s="134">
        <f>LOOKUP($AN10,lc!$A$3:lc!$A$14,lc!U$3:lc!U$14)</f>
        <v>1</v>
      </c>
      <c r="AX10" s="134">
        <f>LOOKUP($AN10,lc!$A$3:lc!$A$14,lc!V$3:lc!V$14)</f>
        <v>1</v>
      </c>
      <c r="AY10" s="134">
        <f>LOOKUP($AN10,lc!$A$3:lc!$A$14,lc!W$3:lc!W$14)</f>
        <v>1</v>
      </c>
    </row>
    <row r="11" spans="1:51" ht="12.75">
      <c r="A11" s="230"/>
      <c r="B11" s="248"/>
      <c r="C11" s="253"/>
      <c r="D11" s="146">
        <f t="shared" si="0"/>
        <v>0</v>
      </c>
      <c r="E11" s="147"/>
      <c r="F11" s="96">
        <f t="shared" si="4"/>
        <v>0</v>
      </c>
      <c r="G11" s="245"/>
      <c r="H11" s="6"/>
      <c r="I11" s="97">
        <f t="shared" si="5"/>
        <v>0</v>
      </c>
      <c r="J11" s="153"/>
      <c r="K11" s="97">
        <f t="shared" si="6"/>
        <v>0</v>
      </c>
      <c r="L11" s="245"/>
      <c r="M11" s="6"/>
      <c r="N11" s="96">
        <f t="shared" si="7"/>
        <v>0</v>
      </c>
      <c r="O11" s="149"/>
      <c r="P11" s="99"/>
      <c r="Q11" s="150">
        <f t="shared" si="11"/>
        <v>0</v>
      </c>
      <c r="R11" s="149"/>
      <c r="S11" s="99"/>
      <c r="T11" s="152">
        <f t="shared" si="1"/>
        <v>0</v>
      </c>
      <c r="U11" s="153"/>
      <c r="V11" s="97">
        <f t="shared" si="12"/>
        <v>0</v>
      </c>
      <c r="W11" s="154"/>
      <c r="X11" s="104"/>
      <c r="Y11" s="97">
        <f t="shared" si="8"/>
        <v>0</v>
      </c>
      <c r="Z11" s="155"/>
      <c r="AA11" s="150">
        <f t="shared" si="9"/>
        <v>0</v>
      </c>
      <c r="AB11" s="242"/>
      <c r="AC11" s="98"/>
      <c r="AD11" s="99"/>
      <c r="AE11" s="260">
        <f t="shared" si="10"/>
        <v>0</v>
      </c>
      <c r="AF11" s="150"/>
      <c r="AG11" s="258">
        <f>'Dag 1 20 kamp'!D11</f>
        <v>0</v>
      </c>
      <c r="AH11" s="97">
        <f t="shared" si="2"/>
        <v>0</v>
      </c>
      <c r="AI11" s="134"/>
      <c r="AJ11" s="135">
        <v>1769</v>
      </c>
      <c r="AK11" s="135">
        <f t="shared" si="3"/>
        <v>1769</v>
      </c>
      <c r="AL11" s="134"/>
      <c r="AM11" s="61" t="str">
        <f>LOOKUP($AN11,lc!$A$3:lc!$A$14,lc!$B$3:lc!$B$14)</f>
        <v>Senior men</v>
      </c>
      <c r="AN11" s="237">
        <v>1</v>
      </c>
      <c r="AO11" s="134">
        <v>0</v>
      </c>
      <c r="AP11" s="134">
        <f>LOOKUP($AN11,lc!$A$3:lc!$A$14,lc!N$3:lc!N$14)</f>
        <v>1</v>
      </c>
      <c r="AQ11" s="134">
        <f>LOOKUP($AN11,lc!$A$3:lc!$A$14,lc!O$3:lc!O$14)</f>
        <v>1</v>
      </c>
      <c r="AR11" s="134">
        <f>LOOKUP($AN11,lc!$A$3:lc!$A$14,lc!P$3:lc!P$14)</f>
        <v>1</v>
      </c>
      <c r="AS11" s="134">
        <f>LOOKUP($AN11,lc!$A$3:lc!$A$14,lc!Q$3:lc!Q$14)</f>
        <v>1</v>
      </c>
      <c r="AT11" s="134">
        <f>LOOKUP($AN11,lc!$A$3:lc!$A$14,lc!R$3:lc!R$14)</f>
        <v>1</v>
      </c>
      <c r="AU11" s="134">
        <f>LOOKUP($AN11,lc!$A$3:lc!$A$14,lc!S$3:lc!S$14)</f>
        <v>1</v>
      </c>
      <c r="AV11" s="134">
        <f>LOOKUP($AN11,lc!$A$3:lc!$A$14,lc!T$3:lc!T$14)</f>
        <v>1</v>
      </c>
      <c r="AW11" s="134">
        <f>LOOKUP($AN11,lc!$A$3:lc!$A$14,lc!U$3:lc!U$14)</f>
        <v>1</v>
      </c>
      <c r="AX11" s="134">
        <f>LOOKUP($AN11,lc!$A$3:lc!$A$14,lc!V$3:lc!V$14)</f>
        <v>1</v>
      </c>
      <c r="AY11" s="134">
        <f>LOOKUP($AN11,lc!$A$3:lc!$A$14,lc!W$3:lc!W$14)</f>
        <v>1</v>
      </c>
    </row>
    <row r="12" spans="1:51" ht="12.75">
      <c r="A12" s="230"/>
      <c r="B12" s="248"/>
      <c r="C12" s="253"/>
      <c r="D12" s="146">
        <f t="shared" si="0"/>
        <v>0</v>
      </c>
      <c r="E12" s="147"/>
      <c r="F12" s="96">
        <f t="shared" si="4"/>
        <v>0</v>
      </c>
      <c r="G12" s="245"/>
      <c r="H12" s="6"/>
      <c r="I12" s="97">
        <f t="shared" si="5"/>
        <v>0</v>
      </c>
      <c r="J12" s="153"/>
      <c r="K12" s="97">
        <f t="shared" si="6"/>
        <v>0</v>
      </c>
      <c r="L12" s="245"/>
      <c r="M12" s="6"/>
      <c r="N12" s="96">
        <f t="shared" si="7"/>
        <v>0</v>
      </c>
      <c r="O12" s="149"/>
      <c r="P12" s="99"/>
      <c r="Q12" s="150">
        <f t="shared" si="11"/>
        <v>0</v>
      </c>
      <c r="R12" s="149"/>
      <c r="S12" s="99"/>
      <c r="T12" s="152">
        <f t="shared" si="1"/>
        <v>0</v>
      </c>
      <c r="U12" s="153"/>
      <c r="V12" s="97">
        <f t="shared" si="12"/>
        <v>0</v>
      </c>
      <c r="W12" s="154"/>
      <c r="X12" s="104"/>
      <c r="Y12" s="97">
        <f t="shared" si="8"/>
        <v>0</v>
      </c>
      <c r="Z12" s="155"/>
      <c r="AA12" s="150">
        <f t="shared" si="9"/>
        <v>0</v>
      </c>
      <c r="AB12" s="242"/>
      <c r="AC12" s="98"/>
      <c r="AD12" s="99"/>
      <c r="AE12" s="260">
        <f t="shared" si="10"/>
        <v>0</v>
      </c>
      <c r="AF12" s="150"/>
      <c r="AG12" s="258">
        <f>'Dag 1 20 kamp'!D12</f>
        <v>0</v>
      </c>
      <c r="AH12" s="97">
        <f t="shared" si="2"/>
        <v>0</v>
      </c>
      <c r="AI12" s="134"/>
      <c r="AJ12" s="135">
        <v>2165</v>
      </c>
      <c r="AK12" s="135">
        <f t="shared" si="3"/>
        <v>2165</v>
      </c>
      <c r="AL12" s="134"/>
      <c r="AM12" s="61" t="str">
        <f>LOOKUP($AN12,lc!$A$3:lc!$A$14,lc!$B$3:lc!$B$14)</f>
        <v>M45-49</v>
      </c>
      <c r="AN12" s="237">
        <v>4</v>
      </c>
      <c r="AO12" s="134">
        <v>0</v>
      </c>
      <c r="AP12" s="134">
        <f>LOOKUP($AN12,lc!$A$3:lc!$A$14,lc!N$3:lc!N$14)</f>
        <v>0.9151</v>
      </c>
      <c r="AQ12" s="134">
        <f>LOOKUP($AN12,lc!$A$3:lc!$A$14,lc!O$3:lc!O$14)</f>
        <v>1.2049</v>
      </c>
      <c r="AR12" s="134">
        <f>LOOKUP($AN12,lc!$A$3:lc!$A$14,lc!P$3:lc!P$14)</f>
        <v>0.9235</v>
      </c>
      <c r="AS12" s="134">
        <f>LOOKUP($AN12,lc!$A$3:lc!$A$14,lc!Q$3:lc!Q$14)</f>
        <v>1.1481</v>
      </c>
      <c r="AT12" s="134">
        <f>LOOKUP($AN12,lc!$A$3:lc!$A$14,lc!R$3:lc!R$14)</f>
        <v>0.9232</v>
      </c>
      <c r="AU12" s="134">
        <f>LOOKUP($AN12,lc!$A$3:lc!$A$14,lc!S$3:lc!S$14)</f>
        <v>0.8794</v>
      </c>
      <c r="AV12" s="134">
        <f>LOOKUP($AN12,lc!$A$3:lc!$A$14,lc!T$3:lc!T$14)</f>
        <v>1.1716</v>
      </c>
      <c r="AW12" s="134">
        <f>LOOKUP($AN12,lc!$A$3:lc!$A$14,lc!U$3:lc!U$14)</f>
        <v>0.9125</v>
      </c>
      <c r="AX12" s="134">
        <f>LOOKUP($AN12,lc!$A$3:lc!$A$14,lc!V$3:lc!V$14)</f>
        <v>1.1588</v>
      </c>
      <c r="AY12" s="134">
        <f>LOOKUP($AN12,lc!$A$3:lc!$A$14,lc!W$3:lc!W$14)</f>
        <v>0.9333</v>
      </c>
    </row>
    <row r="13" spans="1:51" ht="12.75">
      <c r="A13" s="230"/>
      <c r="B13" s="249"/>
      <c r="C13" s="253"/>
      <c r="D13" s="146">
        <f t="shared" si="0"/>
        <v>0</v>
      </c>
      <c r="E13" s="147"/>
      <c r="F13" s="96">
        <f t="shared" si="4"/>
        <v>0</v>
      </c>
      <c r="G13" s="245"/>
      <c r="H13" s="6"/>
      <c r="I13" s="97">
        <f t="shared" si="5"/>
        <v>0</v>
      </c>
      <c r="J13" s="153"/>
      <c r="K13" s="97">
        <f t="shared" si="6"/>
        <v>0</v>
      </c>
      <c r="L13" s="245"/>
      <c r="M13" s="6"/>
      <c r="N13" s="96">
        <f t="shared" si="7"/>
        <v>0</v>
      </c>
      <c r="O13" s="149"/>
      <c r="P13" s="99"/>
      <c r="Q13" s="150">
        <f t="shared" si="11"/>
        <v>0</v>
      </c>
      <c r="R13" s="149"/>
      <c r="S13" s="99"/>
      <c r="T13" s="152">
        <f t="shared" si="1"/>
        <v>0</v>
      </c>
      <c r="U13" s="153"/>
      <c r="V13" s="97">
        <f t="shared" si="12"/>
        <v>0</v>
      </c>
      <c r="W13" s="154"/>
      <c r="X13" s="104"/>
      <c r="Y13" s="97">
        <f t="shared" si="8"/>
        <v>0</v>
      </c>
      <c r="Z13" s="155"/>
      <c r="AA13" s="150">
        <f t="shared" si="9"/>
        <v>0</v>
      </c>
      <c r="AB13" s="242"/>
      <c r="AC13" s="98"/>
      <c r="AD13" s="99"/>
      <c r="AE13" s="260">
        <f t="shared" si="10"/>
        <v>0</v>
      </c>
      <c r="AF13" s="150"/>
      <c r="AG13" s="258">
        <f>'Dag 1 20 kamp'!D13</f>
        <v>0</v>
      </c>
      <c r="AH13" s="97">
        <f t="shared" si="2"/>
        <v>0</v>
      </c>
      <c r="AI13" s="134"/>
      <c r="AJ13" s="135">
        <v>2029</v>
      </c>
      <c r="AK13" s="135">
        <f t="shared" si="3"/>
        <v>2029</v>
      </c>
      <c r="AL13" s="134"/>
      <c r="AM13" s="61" t="str">
        <f>LOOKUP($AN13,lc!$A$3:lc!$A$14,lc!$B$3:lc!$B$14)</f>
        <v>Men U20</v>
      </c>
      <c r="AN13" s="230">
        <v>12</v>
      </c>
      <c r="AO13" s="134">
        <v>0</v>
      </c>
      <c r="AP13" s="134">
        <f>LOOKUP($AN13,lc!$A$3:lc!$A$14,lc!N$3:lc!N$14)</f>
        <v>1</v>
      </c>
      <c r="AQ13" s="134">
        <f>LOOKUP($AN13,lc!$A$3:lc!$A$14,lc!O$3:lc!O$14)</f>
        <v>1</v>
      </c>
      <c r="AR13" s="134">
        <f>LOOKUP($AN13,lc!$A$3:lc!$A$14,lc!P$3:lc!P$14)</f>
        <v>1</v>
      </c>
      <c r="AS13" s="134">
        <f>LOOKUP($AN13,lc!$A$3:lc!$A$14,lc!Q$3:lc!Q$14)</f>
        <v>1</v>
      </c>
      <c r="AT13" s="134">
        <f>LOOKUP($AN13,lc!$A$3:lc!$A$14,lc!R$3:lc!R$14)</f>
        <v>1</v>
      </c>
      <c r="AU13" s="134">
        <f>LOOKUP($AN13,lc!$A$3:lc!$A$14,lc!S$3:lc!S$14)</f>
        <v>1</v>
      </c>
      <c r="AV13" s="134">
        <f>LOOKUP($AN13,lc!$A$3:lc!$A$14,lc!T$3:lc!T$14)</f>
        <v>1</v>
      </c>
      <c r="AW13" s="134">
        <f>LOOKUP($AN13,lc!$A$3:lc!$A$14,lc!U$3:lc!U$14)</f>
        <v>1</v>
      </c>
      <c r="AX13" s="134">
        <f>LOOKUP($AN13,lc!$A$3:lc!$A$14,lc!V$3:lc!V$14)</f>
        <v>1</v>
      </c>
      <c r="AY13" s="134">
        <f>LOOKUP($AN13,lc!$A$3:lc!$A$14,lc!W$3:lc!W$14)</f>
        <v>1</v>
      </c>
    </row>
    <row r="14" spans="1:51" ht="12.75">
      <c r="A14" s="230"/>
      <c r="B14" s="248"/>
      <c r="C14" s="253"/>
      <c r="D14" s="146">
        <f t="shared" si="0"/>
        <v>0</v>
      </c>
      <c r="E14" s="147"/>
      <c r="F14" s="96">
        <f t="shared" si="4"/>
        <v>0</v>
      </c>
      <c r="G14" s="245"/>
      <c r="H14" s="6"/>
      <c r="I14" s="97">
        <f t="shared" si="5"/>
        <v>0</v>
      </c>
      <c r="J14" s="153"/>
      <c r="K14" s="97">
        <f t="shared" si="6"/>
        <v>0</v>
      </c>
      <c r="L14" s="245"/>
      <c r="M14" s="6"/>
      <c r="N14" s="96">
        <f t="shared" si="7"/>
        <v>0</v>
      </c>
      <c r="O14" s="149"/>
      <c r="P14" s="99"/>
      <c r="Q14" s="150">
        <f t="shared" si="11"/>
        <v>0</v>
      </c>
      <c r="R14" s="149"/>
      <c r="S14" s="99"/>
      <c r="T14" s="152">
        <f t="shared" si="1"/>
        <v>0</v>
      </c>
      <c r="U14" s="153"/>
      <c r="V14" s="97">
        <f t="shared" si="12"/>
        <v>0</v>
      </c>
      <c r="W14" s="154"/>
      <c r="X14" s="104"/>
      <c r="Y14" s="97">
        <f t="shared" si="8"/>
        <v>0</v>
      </c>
      <c r="Z14" s="155"/>
      <c r="AA14" s="150">
        <f t="shared" si="9"/>
        <v>0</v>
      </c>
      <c r="AB14" s="242"/>
      <c r="AC14" s="98"/>
      <c r="AD14" s="99"/>
      <c r="AE14" s="260">
        <f t="shared" si="10"/>
        <v>0</v>
      </c>
      <c r="AF14" s="150"/>
      <c r="AG14" s="258">
        <f>'Dag 1 20 kamp'!D14</f>
        <v>0</v>
      </c>
      <c r="AH14" s="97">
        <f t="shared" si="2"/>
        <v>0</v>
      </c>
      <c r="AI14" s="134"/>
      <c r="AJ14" s="135">
        <v>1916</v>
      </c>
      <c r="AK14" s="135">
        <f t="shared" si="3"/>
        <v>1916</v>
      </c>
      <c r="AL14" s="134"/>
      <c r="AM14" s="61" t="str">
        <f>LOOKUP($AN14,lc!$A$3:lc!$A$14,lc!$B$3:lc!$B$14)</f>
        <v>Men U20</v>
      </c>
      <c r="AN14" s="237">
        <v>15</v>
      </c>
      <c r="AO14" s="134">
        <v>0</v>
      </c>
      <c r="AP14" s="134">
        <f>LOOKUP($AN14,lc!$A$3:lc!$A$14,lc!N$3:lc!N$14)</f>
        <v>1</v>
      </c>
      <c r="AQ14" s="134">
        <f>LOOKUP($AN14,lc!$A$3:lc!$A$14,lc!O$3:lc!O$14)</f>
        <v>1</v>
      </c>
      <c r="AR14" s="134">
        <f>LOOKUP($AN14,lc!$A$3:lc!$A$14,lc!P$3:lc!P$14)</f>
        <v>1</v>
      </c>
      <c r="AS14" s="134">
        <f>LOOKUP($AN14,lc!$A$3:lc!$A$14,lc!Q$3:lc!Q$14)</f>
        <v>1</v>
      </c>
      <c r="AT14" s="134">
        <f>LOOKUP($AN14,lc!$A$3:lc!$A$14,lc!R$3:lc!R$14)</f>
        <v>1</v>
      </c>
      <c r="AU14" s="134">
        <f>LOOKUP($AN14,lc!$A$3:lc!$A$14,lc!S$3:lc!S$14)</f>
        <v>1</v>
      </c>
      <c r="AV14" s="134">
        <f>LOOKUP($AN14,lc!$A$3:lc!$A$14,lc!T$3:lc!T$14)</f>
        <v>1</v>
      </c>
      <c r="AW14" s="134">
        <f>LOOKUP($AN14,lc!$A$3:lc!$A$14,lc!U$3:lc!U$14)</f>
        <v>1</v>
      </c>
      <c r="AX14" s="134">
        <f>LOOKUP($AN14,lc!$A$3:lc!$A$14,lc!V$3:lc!V$14)</f>
        <v>1</v>
      </c>
      <c r="AY14" s="134">
        <f>LOOKUP($AN14,lc!$A$3:lc!$A$14,lc!W$3:lc!W$14)</f>
        <v>1</v>
      </c>
    </row>
    <row r="15" spans="1:51" ht="12.75">
      <c r="A15" s="230"/>
      <c r="B15" s="248"/>
      <c r="C15" s="253"/>
      <c r="D15" s="146">
        <f t="shared" si="0"/>
        <v>0</v>
      </c>
      <c r="E15" s="147"/>
      <c r="F15" s="96">
        <f t="shared" si="4"/>
        <v>0</v>
      </c>
      <c r="G15" s="245"/>
      <c r="H15" s="6"/>
      <c r="I15" s="97">
        <f t="shared" si="5"/>
        <v>0</v>
      </c>
      <c r="J15" s="153"/>
      <c r="K15" s="97">
        <f t="shared" si="6"/>
        <v>0</v>
      </c>
      <c r="L15" s="245"/>
      <c r="M15" s="6"/>
      <c r="N15" s="96">
        <f t="shared" si="7"/>
        <v>0</v>
      </c>
      <c r="O15" s="149"/>
      <c r="P15" s="99"/>
      <c r="Q15" s="150">
        <f t="shared" si="11"/>
        <v>0</v>
      </c>
      <c r="R15" s="149"/>
      <c r="S15" s="99"/>
      <c r="T15" s="152">
        <f>IF(R15+S15=0,0,IF((60*INT(R15)+S15)*AU15&gt;92,0,INT(1.1466*(INT(100*(92-(60*INT(R15)+S15)*AU15))/100)^1.81)))</f>
        <v>0</v>
      </c>
      <c r="U15" s="153"/>
      <c r="V15" s="97">
        <f t="shared" si="12"/>
        <v>0</v>
      </c>
      <c r="W15" s="154"/>
      <c r="X15" s="104"/>
      <c r="Y15" s="97">
        <f t="shared" si="8"/>
        <v>0</v>
      </c>
      <c r="Z15" s="155"/>
      <c r="AA15" s="150">
        <f t="shared" si="9"/>
        <v>0</v>
      </c>
      <c r="AB15" s="242"/>
      <c r="AC15" s="98"/>
      <c r="AD15" s="99"/>
      <c r="AE15" s="260">
        <f t="shared" si="10"/>
        <v>0</v>
      </c>
      <c r="AF15" s="150"/>
      <c r="AG15" s="258">
        <f>'Dag 1 20 kamp'!D15</f>
        <v>0</v>
      </c>
      <c r="AH15" s="97">
        <f t="shared" si="2"/>
        <v>0</v>
      </c>
      <c r="AI15" s="134"/>
      <c r="AJ15" s="135">
        <v>1378</v>
      </c>
      <c r="AK15" s="135">
        <f t="shared" si="3"/>
        <v>1378</v>
      </c>
      <c r="AL15" s="134"/>
      <c r="AM15" s="61" t="str">
        <f>LOOKUP($AN15,lc!$A$3:lc!$A$14,lc!$B$3:lc!$B$14)</f>
        <v>Senior men</v>
      </c>
      <c r="AN15" s="237">
        <v>1</v>
      </c>
      <c r="AO15" s="134">
        <v>0</v>
      </c>
      <c r="AP15" s="134">
        <f>LOOKUP($AN15,lc!$A$3:lc!$A$14,lc!N$3:lc!N$14)</f>
        <v>1</v>
      </c>
      <c r="AQ15" s="134">
        <f>LOOKUP($AN15,lc!$A$3:lc!$A$14,lc!O$3:lc!O$14)</f>
        <v>1</v>
      </c>
      <c r="AR15" s="134">
        <f>LOOKUP($AN15,lc!$A$3:lc!$A$14,lc!P$3:lc!P$14)</f>
        <v>1</v>
      </c>
      <c r="AS15" s="134">
        <f>LOOKUP($AN15,lc!$A$3:lc!$A$14,lc!Q$3:lc!Q$14)</f>
        <v>1</v>
      </c>
      <c r="AT15" s="134">
        <f>LOOKUP($AN15,lc!$A$3:lc!$A$14,lc!R$3:lc!R$14)</f>
        <v>1</v>
      </c>
      <c r="AU15" s="134">
        <f>LOOKUP($AN15,lc!$A$3:lc!$A$14,lc!S$3:lc!S$14)</f>
        <v>1</v>
      </c>
      <c r="AV15" s="134">
        <f>LOOKUP($AN15,lc!$A$3:lc!$A$14,lc!T$3:lc!T$14)</f>
        <v>1</v>
      </c>
      <c r="AW15" s="134">
        <f>LOOKUP($AN15,lc!$A$3:lc!$A$14,lc!U$3:lc!U$14)</f>
        <v>1</v>
      </c>
      <c r="AX15" s="134">
        <f>LOOKUP($AN15,lc!$A$3:lc!$A$14,lc!V$3:lc!V$14)</f>
        <v>1</v>
      </c>
      <c r="AY15" s="134">
        <f>LOOKUP($AN15,lc!$A$3:lc!$A$14,lc!W$3:lc!W$14)</f>
        <v>1</v>
      </c>
    </row>
    <row r="16" spans="1:51" ht="12.75">
      <c r="A16" s="234"/>
      <c r="B16" s="248"/>
      <c r="C16" s="253"/>
      <c r="D16" s="146">
        <f t="shared" si="0"/>
        <v>0</v>
      </c>
      <c r="E16" s="147"/>
      <c r="F16" s="96">
        <f t="shared" si="4"/>
        <v>0</v>
      </c>
      <c r="G16" s="245"/>
      <c r="H16" s="6"/>
      <c r="I16" s="97">
        <f t="shared" si="5"/>
        <v>0</v>
      </c>
      <c r="J16" s="153"/>
      <c r="K16" s="97">
        <f t="shared" si="6"/>
        <v>0</v>
      </c>
      <c r="L16" s="245"/>
      <c r="M16" s="6"/>
      <c r="N16" s="96">
        <f t="shared" si="7"/>
        <v>0</v>
      </c>
      <c r="O16" s="149"/>
      <c r="P16" s="99"/>
      <c r="Q16" s="150">
        <f t="shared" si="11"/>
        <v>0</v>
      </c>
      <c r="R16" s="149"/>
      <c r="S16" s="99"/>
      <c r="T16" s="152">
        <f>IF(R16+S16=0,0,IF((60*INT(R16)+S16)&gt;92,0,INT(1.1466*(INT(100*(92-(60*INT(R16)+S16)*AU16))/100)^1.81)))</f>
        <v>0</v>
      </c>
      <c r="U16" s="153"/>
      <c r="V16" s="97">
        <f t="shared" si="12"/>
        <v>0</v>
      </c>
      <c r="W16" s="154"/>
      <c r="X16" s="104"/>
      <c r="Y16" s="97">
        <f t="shared" si="8"/>
        <v>0</v>
      </c>
      <c r="Z16" s="155"/>
      <c r="AA16" s="150">
        <f t="shared" si="9"/>
        <v>0</v>
      </c>
      <c r="AB16" s="242"/>
      <c r="AC16" s="98"/>
      <c r="AD16" s="99"/>
      <c r="AE16" s="260">
        <f t="shared" si="10"/>
        <v>0</v>
      </c>
      <c r="AF16" s="150"/>
      <c r="AG16" s="258">
        <f>'Dag 1 20 kamp'!D16</f>
        <v>0</v>
      </c>
      <c r="AH16" s="97">
        <f t="shared" si="2"/>
        <v>0</v>
      </c>
      <c r="AI16" s="134"/>
      <c r="AJ16" s="135">
        <v>2441</v>
      </c>
      <c r="AK16" s="135">
        <f t="shared" si="3"/>
        <v>2441</v>
      </c>
      <c r="AL16" s="134"/>
      <c r="AM16" s="61" t="str">
        <f>LOOKUP($AN16,lc!$A$3:$A$16,lc!$B$3:$B$16)</f>
        <v>Senior men</v>
      </c>
      <c r="AN16" s="237">
        <v>1</v>
      </c>
      <c r="AO16" s="134">
        <v>0</v>
      </c>
      <c r="AP16" s="134">
        <f>LOOKUP($AN16,lc!$A$3:lc!$A$14,lc!N$3:lc!N$14)</f>
        <v>1</v>
      </c>
      <c r="AQ16" s="134">
        <f>LOOKUP($AN16,lc!$A$3:lc!$A$14,lc!O$3:lc!O$14)</f>
        <v>1</v>
      </c>
      <c r="AR16" s="134">
        <f>LOOKUP($AN16,lc!$A$3:lc!$A$14,lc!P$3:lc!P$14)</f>
        <v>1</v>
      </c>
      <c r="AS16" s="134">
        <f>LOOKUP($AN16,lc!$A$3:lc!$A$14,lc!Q$3:lc!Q$14)</f>
        <v>1</v>
      </c>
      <c r="AT16" s="134">
        <f>LOOKUP($AN16,lc!$A$3:lc!$A$14,lc!R$3:lc!R$14)</f>
        <v>1</v>
      </c>
      <c r="AU16" s="134">
        <f>LOOKUP($AN16,lc!$A$3:lc!$A$14,lc!S$3:lc!S$14)</f>
        <v>1</v>
      </c>
      <c r="AV16" s="134">
        <f>LOOKUP($AN16,lc!$A$3:lc!$A$14,lc!T$3:lc!T$14)</f>
        <v>1</v>
      </c>
      <c r="AW16" s="134">
        <f>LOOKUP($AN16,lc!$A$3:lc!$A$14,lc!U$3:lc!U$14)</f>
        <v>1</v>
      </c>
      <c r="AX16" s="134">
        <f>LOOKUP($AN16,lc!$A$3:lc!$A$14,lc!V$3:lc!V$14)</f>
        <v>1</v>
      </c>
      <c r="AY16" s="134">
        <f>LOOKUP($AN16,lc!$A$3:lc!$A$14,lc!W$3:lc!W$14)</f>
        <v>1</v>
      </c>
    </row>
    <row r="17" spans="1:51" ht="12.75">
      <c r="A17" s="230"/>
      <c r="B17" s="248"/>
      <c r="C17" s="253"/>
      <c r="D17" s="146">
        <f t="shared" si="0"/>
        <v>0</v>
      </c>
      <c r="E17" s="147"/>
      <c r="F17" s="96">
        <f t="shared" si="4"/>
        <v>0</v>
      </c>
      <c r="G17" s="245"/>
      <c r="H17" s="6"/>
      <c r="I17" s="97">
        <f t="shared" si="5"/>
        <v>0</v>
      </c>
      <c r="J17" s="153"/>
      <c r="K17" s="97">
        <f t="shared" si="6"/>
        <v>0</v>
      </c>
      <c r="L17" s="245"/>
      <c r="M17" s="6"/>
      <c r="N17" s="96">
        <f t="shared" si="7"/>
        <v>0</v>
      </c>
      <c r="O17" s="149"/>
      <c r="P17" s="99"/>
      <c r="Q17" s="150">
        <f t="shared" si="11"/>
        <v>0</v>
      </c>
      <c r="R17" s="149"/>
      <c r="S17" s="99"/>
      <c r="T17" s="152">
        <f>IF(R17+S17=0,0,IF((60*INT(R17)+S17)&gt;92,0,INT(1.1466*(INT(100*(92-(60*INT(R17)+S17)*AU17))/100)^1.81)))</f>
        <v>0</v>
      </c>
      <c r="U17" s="153"/>
      <c r="V17" s="97">
        <f t="shared" si="12"/>
        <v>0</v>
      </c>
      <c r="W17" s="154"/>
      <c r="X17" s="104"/>
      <c r="Y17" s="97">
        <f t="shared" si="8"/>
        <v>0</v>
      </c>
      <c r="Z17" s="155"/>
      <c r="AA17" s="150">
        <f t="shared" si="9"/>
        <v>0</v>
      </c>
      <c r="AB17" s="242"/>
      <c r="AC17" s="98"/>
      <c r="AD17" s="99"/>
      <c r="AE17" s="260">
        <f t="shared" si="10"/>
        <v>0</v>
      </c>
      <c r="AF17" s="150"/>
      <c r="AG17" s="258">
        <f>'Dag 1 20 kamp'!D17</f>
        <v>0</v>
      </c>
      <c r="AH17" s="97">
        <f t="shared" si="2"/>
        <v>0</v>
      </c>
      <c r="AI17" s="134"/>
      <c r="AJ17" s="135">
        <v>2400</v>
      </c>
      <c r="AK17" s="135">
        <f t="shared" si="3"/>
        <v>2400</v>
      </c>
      <c r="AL17" s="134"/>
      <c r="AM17" s="61" t="str">
        <f>LOOKUP($AN17,lc!$A$3:lc!$A$14,lc!$B$3:lc!$B$14)</f>
        <v>Senior men</v>
      </c>
      <c r="AN17" s="237">
        <v>1</v>
      </c>
      <c r="AO17" s="134">
        <v>0</v>
      </c>
      <c r="AP17" s="134">
        <f>LOOKUP($AN17,lc!$A$3:lc!$A$14,lc!N$3:lc!N$14)</f>
        <v>1</v>
      </c>
      <c r="AQ17" s="134">
        <f>LOOKUP($AN17,lc!$A$3:lc!$A$14,lc!O$3:lc!O$14)</f>
        <v>1</v>
      </c>
      <c r="AR17" s="134">
        <f>LOOKUP($AN17,lc!$A$3:lc!$A$14,lc!P$3:lc!P$14)</f>
        <v>1</v>
      </c>
      <c r="AS17" s="134">
        <f>LOOKUP($AN17,lc!$A$3:lc!$A$14,lc!Q$3:lc!Q$14)</f>
        <v>1</v>
      </c>
      <c r="AT17" s="134">
        <f>LOOKUP($AN17,lc!$A$3:lc!$A$14,lc!R$3:lc!R$14)</f>
        <v>1</v>
      </c>
      <c r="AU17" s="134">
        <f>LOOKUP($AN17,lc!$A$3:lc!$A$14,lc!S$3:lc!S$14)</f>
        <v>1</v>
      </c>
      <c r="AV17" s="134">
        <f>LOOKUP($AN17,lc!$A$3:lc!$A$14,lc!T$3:lc!T$14)</f>
        <v>1</v>
      </c>
      <c r="AW17" s="134">
        <f>LOOKUP($AN17,lc!$A$3:lc!$A$14,lc!U$3:lc!U$14)</f>
        <v>1</v>
      </c>
      <c r="AX17" s="134">
        <f>LOOKUP($AN17,lc!$A$3:lc!$A$14,lc!V$3:lc!V$14)</f>
        <v>1</v>
      </c>
      <c r="AY17" s="134">
        <f>LOOKUP($AN17,lc!$A$3:lc!$A$14,lc!W$3:lc!W$14)</f>
        <v>1</v>
      </c>
    </row>
    <row r="18" spans="1:51" ht="12.75">
      <c r="A18" s="230"/>
      <c r="B18" s="231"/>
      <c r="C18" s="253"/>
      <c r="D18" s="146">
        <f t="shared" si="0"/>
        <v>0</v>
      </c>
      <c r="E18" s="147"/>
      <c r="F18" s="96">
        <f t="shared" si="4"/>
        <v>0</v>
      </c>
      <c r="G18" s="245"/>
      <c r="H18" s="6"/>
      <c r="I18" s="97">
        <f t="shared" si="5"/>
        <v>0</v>
      </c>
      <c r="J18" s="153"/>
      <c r="K18" s="97">
        <f t="shared" si="6"/>
        <v>0</v>
      </c>
      <c r="L18" s="245"/>
      <c r="M18" s="6"/>
      <c r="N18" s="96">
        <f t="shared" si="7"/>
        <v>0</v>
      </c>
      <c r="O18" s="149"/>
      <c r="P18" s="99"/>
      <c r="Q18" s="150">
        <f t="shared" si="11"/>
        <v>0</v>
      </c>
      <c r="R18" s="149"/>
      <c r="S18" s="99"/>
      <c r="T18" s="152">
        <f>IF(R18+S18=0,0,IF((60*INT(R18)+S18)&gt;92,0,INT(1.1466*(INT(100*(92-(60*INT(R18)+S18)*AU18))/100)^1.81)))</f>
        <v>0</v>
      </c>
      <c r="U18" s="153"/>
      <c r="V18" s="97">
        <f t="shared" si="12"/>
        <v>0</v>
      </c>
      <c r="W18" s="154"/>
      <c r="X18" s="104"/>
      <c r="Y18" s="97">
        <f t="shared" si="8"/>
        <v>0</v>
      </c>
      <c r="Z18" s="155"/>
      <c r="AA18" s="150">
        <f t="shared" si="9"/>
        <v>0</v>
      </c>
      <c r="AB18" s="242"/>
      <c r="AC18" s="98"/>
      <c r="AD18" s="99"/>
      <c r="AE18" s="260">
        <f t="shared" si="10"/>
        <v>0</v>
      </c>
      <c r="AF18" s="150"/>
      <c r="AG18" s="258"/>
      <c r="AH18" s="97">
        <f t="shared" si="2"/>
        <v>0</v>
      </c>
      <c r="AI18" s="134"/>
      <c r="AJ18" s="135">
        <v>1656</v>
      </c>
      <c r="AK18" s="135">
        <f t="shared" si="3"/>
        <v>1656</v>
      </c>
      <c r="AL18" s="134"/>
      <c r="AM18" s="61" t="str">
        <f>LOOKUP($AN18,lc!$A$3:lc!$A$14,lc!$B$3:lc!$B$14)</f>
        <v>M35-39</v>
      </c>
      <c r="AN18" s="237">
        <v>2</v>
      </c>
      <c r="AO18" s="134">
        <v>0</v>
      </c>
      <c r="AP18" s="134">
        <f>LOOKUP($AN18,lc!$A$3:lc!$A$14,lc!N$3:lc!N$14)</f>
        <v>0.9901</v>
      </c>
      <c r="AQ18" s="134">
        <f>LOOKUP($AN18,lc!$A$3:lc!$A$14,lc!O$3:lc!O$14)</f>
        <v>1.0143</v>
      </c>
      <c r="AR18" s="134">
        <f>LOOKUP($AN18,lc!$A$3:lc!$A$14,lc!P$3:lc!P$14)</f>
        <v>0.9837</v>
      </c>
      <c r="AS18" s="134">
        <f>LOOKUP($AN18,lc!$A$3:lc!$A$14,lc!Q$3:lc!Q$14)</f>
        <v>1.0168</v>
      </c>
      <c r="AT18" s="134">
        <f>LOOKUP($AN18,lc!$A$3:lc!$A$14,lc!R$3:lc!R$14)</f>
        <v>0.9912</v>
      </c>
      <c r="AU18" s="134">
        <f>LOOKUP($AN18,lc!$A$3:lc!$A$14,lc!S$3:lc!S$14)</f>
        <v>0.965</v>
      </c>
      <c r="AV18" s="134">
        <f>LOOKUP($AN18,lc!$A$3:lc!$A$14,lc!T$3:lc!T$14)</f>
        <v>1.0126</v>
      </c>
      <c r="AW18" s="134">
        <f>LOOKUP($AN18,lc!$A$3:lc!$A$14,lc!U$3:lc!U$14)</f>
        <v>0.9913</v>
      </c>
      <c r="AX18" s="134">
        <f>LOOKUP($AN18,lc!$A$3:lc!$A$14,lc!V$3:lc!V$14)</f>
        <v>1.0029</v>
      </c>
      <c r="AY18" s="134">
        <f>LOOKUP($AN18,lc!$A$3:lc!$A$14,lc!W$3:lc!W$14)</f>
        <v>1</v>
      </c>
    </row>
    <row r="19" spans="1:51" ht="12.75">
      <c r="A19" s="230"/>
      <c r="B19" s="235"/>
      <c r="C19" s="253"/>
      <c r="D19" s="146">
        <f t="shared" si="0"/>
        <v>0</v>
      </c>
      <c r="E19" s="147"/>
      <c r="F19" s="96">
        <f t="shared" si="4"/>
        <v>0</v>
      </c>
      <c r="G19" s="245"/>
      <c r="H19" s="6"/>
      <c r="I19" s="97">
        <f t="shared" si="5"/>
        <v>0</v>
      </c>
      <c r="J19" s="153"/>
      <c r="K19" s="97">
        <f t="shared" si="6"/>
        <v>0</v>
      </c>
      <c r="L19" s="245"/>
      <c r="M19" s="6"/>
      <c r="N19" s="96">
        <f t="shared" si="7"/>
        <v>0</v>
      </c>
      <c r="O19" s="149"/>
      <c r="P19" s="99"/>
      <c r="Q19" s="150">
        <f t="shared" si="11"/>
        <v>0</v>
      </c>
      <c r="R19" s="149"/>
      <c r="S19" s="99"/>
      <c r="T19" s="152">
        <f>IF(R19+S19=0,0,IF((60*INT(R19)+S19)&gt;92,0,INT(1.1466*(INT(100*(92-(60*INT(R19)+S19)*AU19))/100)^1.81)))</f>
        <v>0</v>
      </c>
      <c r="U19" s="153"/>
      <c r="V19" s="97">
        <f t="shared" si="12"/>
        <v>0</v>
      </c>
      <c r="W19" s="154"/>
      <c r="X19" s="104"/>
      <c r="Y19" s="97">
        <f t="shared" si="8"/>
        <v>0</v>
      </c>
      <c r="Z19" s="155"/>
      <c r="AA19" s="150">
        <f t="shared" si="9"/>
        <v>0</v>
      </c>
      <c r="AB19" s="242"/>
      <c r="AC19" s="98"/>
      <c r="AD19" s="99"/>
      <c r="AE19" s="260">
        <f t="shared" si="10"/>
        <v>0</v>
      </c>
      <c r="AF19" s="150"/>
      <c r="AG19" s="258"/>
      <c r="AH19" s="97">
        <f t="shared" si="2"/>
        <v>0</v>
      </c>
      <c r="AI19" s="134"/>
      <c r="AJ19" s="135">
        <v>2197</v>
      </c>
      <c r="AK19" s="135">
        <f t="shared" si="3"/>
        <v>2197</v>
      </c>
      <c r="AL19" s="134"/>
      <c r="AM19" s="61" t="str">
        <f>LOOKUP($AN19,lc!$A$3:lc!$A$14,lc!$B$3:lc!$B$14)</f>
        <v>M40-44</v>
      </c>
      <c r="AN19" s="237">
        <v>3</v>
      </c>
      <c r="AO19" s="134">
        <v>0</v>
      </c>
      <c r="AP19" s="134">
        <f>LOOKUP($AN19,lc!$A$3:lc!$A$14,lc!N$3:lc!N$14)</f>
        <v>0.9526</v>
      </c>
      <c r="AQ19" s="134">
        <f>LOOKUP($AN19,lc!$A$3:lc!$A$14,lc!O$3:lc!O$14)</f>
        <v>1.1014</v>
      </c>
      <c r="AR19" s="134">
        <f>LOOKUP($AN19,lc!$A$3:lc!$A$14,lc!P$3:lc!P$14)</f>
        <v>0.9536</v>
      </c>
      <c r="AS19" s="134">
        <f>LOOKUP($AN19,lc!$A$3:lc!$A$14,lc!Q$3:lc!Q$14)</f>
        <v>1.0773</v>
      </c>
      <c r="AT19" s="134">
        <f>LOOKUP($AN19,lc!$A$3:lc!$A$14,lc!R$3:lc!R$14)</f>
        <v>0.9574</v>
      </c>
      <c r="AU19" s="134">
        <f>LOOKUP($AN19,lc!$A$3:lc!$A$14,lc!S$3:lc!S$14)</f>
        <v>0.9224</v>
      </c>
      <c r="AV19" s="134">
        <f>LOOKUP($AN19,lc!$A$3:lc!$A$14,lc!T$3:lc!T$14)</f>
        <v>1.0862</v>
      </c>
      <c r="AW19" s="134">
        <f>LOOKUP($AN19,lc!$A$3:lc!$A$14,lc!U$3:lc!U$14)</f>
        <v>0.9519</v>
      </c>
      <c r="AX19" s="134">
        <f>LOOKUP($AN19,lc!$A$3:lc!$A$14,lc!V$3:lc!V$14)</f>
        <v>1.0781</v>
      </c>
      <c r="AY19" s="134">
        <f>LOOKUP($AN19,lc!$A$3:lc!$A$14,lc!W$3:lc!W$14)</f>
        <v>0.9679</v>
      </c>
    </row>
    <row r="20" spans="1:37" ht="12.75">
      <c r="A20" s="157"/>
      <c r="B20" s="158"/>
      <c r="C20" s="254"/>
      <c r="D20" s="158"/>
      <c r="E20" s="159"/>
      <c r="F20" s="160"/>
      <c r="G20" s="161"/>
      <c r="H20" s="162"/>
      <c r="I20" s="163"/>
      <c r="J20" s="162"/>
      <c r="K20" s="163"/>
      <c r="L20" s="161"/>
      <c r="M20" s="162"/>
      <c r="N20" s="160"/>
      <c r="O20" s="164"/>
      <c r="P20" s="165"/>
      <c r="Q20" s="166"/>
      <c r="R20" s="166"/>
      <c r="S20" s="159"/>
      <c r="T20" s="167"/>
      <c r="U20" s="162"/>
      <c r="V20" s="163"/>
      <c r="W20" s="168"/>
      <c r="X20" s="169"/>
      <c r="Y20" s="120"/>
      <c r="Z20" s="159"/>
      <c r="AA20" s="136"/>
      <c r="AB20" s="137"/>
      <c r="AC20" s="164"/>
      <c r="AD20" s="165"/>
      <c r="AE20" s="136"/>
      <c r="AF20" s="136"/>
      <c r="AG20" s="120"/>
      <c r="AH20" s="120"/>
      <c r="AK20" s="63">
        <f t="shared" si="3"/>
        <v>0</v>
      </c>
    </row>
    <row r="21" spans="1:36" ht="12.75">
      <c r="A21" s="69" t="s">
        <v>96</v>
      </c>
      <c r="B21" s="70" t="s">
        <v>97</v>
      </c>
      <c r="C21" s="69"/>
      <c r="D21" s="173" t="s">
        <v>108</v>
      </c>
      <c r="E21" s="70" t="s">
        <v>142</v>
      </c>
      <c r="F21" s="72"/>
      <c r="G21" s="73"/>
      <c r="H21" s="74" t="s">
        <v>145</v>
      </c>
      <c r="I21" s="75"/>
      <c r="J21" s="138" t="s">
        <v>146</v>
      </c>
      <c r="K21" s="75"/>
      <c r="L21" s="77"/>
      <c r="M21" s="74" t="s">
        <v>147</v>
      </c>
      <c r="N21" s="75"/>
      <c r="O21" s="138" t="s">
        <v>148</v>
      </c>
      <c r="P21" s="77"/>
      <c r="Q21" s="71"/>
      <c r="R21" s="139" t="s">
        <v>149</v>
      </c>
      <c r="S21" s="78"/>
      <c r="T21" s="72"/>
      <c r="U21" s="70" t="s">
        <v>150</v>
      </c>
      <c r="V21" s="72"/>
      <c r="W21" s="76" t="s">
        <v>151</v>
      </c>
      <c r="X21" s="77"/>
      <c r="Y21" s="72"/>
      <c r="Z21" s="70" t="s">
        <v>152</v>
      </c>
      <c r="AA21" s="72"/>
      <c r="AB21" s="73"/>
      <c r="AC21" s="138" t="s">
        <v>153</v>
      </c>
      <c r="AD21" s="72"/>
      <c r="AE21" s="71"/>
      <c r="AF21" s="71"/>
      <c r="AG21" s="140" t="s">
        <v>154</v>
      </c>
      <c r="AH21" s="140" t="s">
        <v>108</v>
      </c>
      <c r="AJ21" s="20" t="s">
        <v>104</v>
      </c>
    </row>
    <row r="22" spans="1:51" ht="12.75">
      <c r="A22" s="82" t="s">
        <v>338</v>
      </c>
      <c r="B22" s="83"/>
      <c r="C22" s="82"/>
      <c r="D22" s="252"/>
      <c r="E22" s="83"/>
      <c r="F22" s="141" t="s">
        <v>155</v>
      </c>
      <c r="G22" s="87" t="s">
        <v>110</v>
      </c>
      <c r="H22" s="88"/>
      <c r="I22" s="89" t="s">
        <v>155</v>
      </c>
      <c r="J22" s="88"/>
      <c r="K22" s="86" t="s">
        <v>155</v>
      </c>
      <c r="L22" s="87" t="s">
        <v>110</v>
      </c>
      <c r="M22" s="88"/>
      <c r="N22" s="86" t="s">
        <v>155</v>
      </c>
      <c r="O22" s="83" t="s">
        <v>111</v>
      </c>
      <c r="P22" s="91" t="s">
        <v>112</v>
      </c>
      <c r="Q22" s="86" t="s">
        <v>155</v>
      </c>
      <c r="R22" s="142" t="s">
        <v>111</v>
      </c>
      <c r="S22" s="92" t="s">
        <v>112</v>
      </c>
      <c r="T22" s="86" t="s">
        <v>155</v>
      </c>
      <c r="U22" s="83"/>
      <c r="V22" s="86" t="s">
        <v>155</v>
      </c>
      <c r="W22" s="90"/>
      <c r="X22" s="91"/>
      <c r="Y22" s="86" t="s">
        <v>155</v>
      </c>
      <c r="Z22" s="83"/>
      <c r="AA22" s="86" t="s">
        <v>155</v>
      </c>
      <c r="AB22" s="87" t="s">
        <v>110</v>
      </c>
      <c r="AC22" s="83"/>
      <c r="AD22" s="91"/>
      <c r="AE22" s="89" t="s">
        <v>155</v>
      </c>
      <c r="AF22" s="143"/>
      <c r="AG22" s="144" t="s">
        <v>156</v>
      </c>
      <c r="AH22" s="145" t="s">
        <v>157</v>
      </c>
      <c r="AJ22" s="20" t="s">
        <v>158</v>
      </c>
      <c r="AK22" s="67" t="s">
        <v>159</v>
      </c>
      <c r="AP22" s="20" t="s">
        <v>339</v>
      </c>
      <c r="AQ22" s="20" t="s">
        <v>161</v>
      </c>
      <c r="AR22" s="20">
        <v>200</v>
      </c>
      <c r="AS22" s="20" t="s">
        <v>162</v>
      </c>
      <c r="AT22" s="20">
        <v>3000</v>
      </c>
      <c r="AU22" s="20" t="s">
        <v>163</v>
      </c>
      <c r="AV22" s="20" t="s">
        <v>164</v>
      </c>
      <c r="AW22" s="20">
        <v>1500</v>
      </c>
      <c r="AX22" s="20" t="s">
        <v>165</v>
      </c>
      <c r="AY22" s="20">
        <v>10000</v>
      </c>
    </row>
    <row r="23" spans="1:51" ht="12.75">
      <c r="A23" s="230" t="str">
        <f>'Dag 1 20 kamp'!A23</f>
        <v>Bonnie Liefting </v>
      </c>
      <c r="B23" s="248">
        <f>'Dag 1 20 kamp'!B23</f>
        <v>1</v>
      </c>
      <c r="C23" s="253"/>
      <c r="D23" s="146">
        <f aca="true" t="shared" si="13" ref="D23:D39">SUM(AG23,F23,I23,K23,N23,Q23,T23,V23,Y23,AA23,AE23)</f>
        <v>5251</v>
      </c>
      <c r="E23" s="147">
        <f>'Lijst 20 110mh i'!$E$8</f>
        <v>21.49</v>
      </c>
      <c r="F23" s="96">
        <f>IF(E23=0,0,IF(E23*AP23&gt;26.7,0,INT(9.23076*(INT(100*(26.7-E23*AP23))/100)^1.835)))</f>
        <v>190</v>
      </c>
      <c r="G23" s="245"/>
      <c r="H23" s="6">
        <f>'lijst discus 20 i'!$G$18</f>
        <v>18.83</v>
      </c>
      <c r="I23" s="97">
        <f>IF(H23=0,0,IF(H23*AQ23&lt;3,0,INT(12.331*(INT(100*(H23*AQ23-3))/100)^1.1)))</f>
        <v>257</v>
      </c>
      <c r="J23" s="148">
        <f>'Lijst 20 200m i'!$E$8</f>
        <v>30.19</v>
      </c>
      <c r="K23" s="97">
        <f>IF(J23=0,0,IF(J23*AR23&gt;42.5,0,INT(4.99087*(INT(100*(42.5-J23*AR23))/100)^1.81)))</f>
        <v>469</v>
      </c>
      <c r="L23" s="245"/>
      <c r="M23" s="6">
        <f>'lijst 20 pols i'!$P$23</f>
        <v>1.9</v>
      </c>
      <c r="N23" s="96">
        <f>IF(M23=0,0,IF(M23*AS23*100&lt;100,0,INT(0.44125*INT((M23*AS23*100)-100)^1.35)))</f>
        <v>191</v>
      </c>
      <c r="O23" s="149">
        <f>'lijst 3 km 20 i'!D11</f>
        <v>14</v>
      </c>
      <c r="P23" s="99">
        <f>'lijst 3 km 20 i'!E11</f>
        <v>58.37</v>
      </c>
      <c r="Q23" s="150">
        <f>IF(O23+P23=0,0,IF((60*INT(O23)+P23)*AT23&gt;1150,0,INT(0.00683*(INT(100*(1150-(60*INT(O23)+P23)*AT23))/100)^1.88)))</f>
        <v>222</v>
      </c>
      <c r="R23" s="151">
        <f>'Lijst 20 400mh i'!E8</f>
        <v>1</v>
      </c>
      <c r="S23" s="99">
        <f>'Lijst 20 400mh i'!F8</f>
        <v>42.29</v>
      </c>
      <c r="T23" s="152">
        <f>IF(R23+S23=0,0,IF(((60*INT(R23)+S23)*AU23)&gt;103,0,INT(0.99674*(INT(100*(103-(60*INT(R23)+S23)*AU23))/100)^1.81)))</f>
        <v>0</v>
      </c>
      <c r="U23" s="153">
        <f>'lijst speer 20 i'!$G$18</f>
        <v>20.27</v>
      </c>
      <c r="V23" s="97">
        <f>IF(U23=0,0,IF(U23*AV23&lt;3.8,0,INT(15.9803*(INT((U23*AV23-3.8)*100)/100)^1.04)))</f>
        <v>294</v>
      </c>
      <c r="W23" s="154">
        <f>'lijst 1500m 20 i'!D11</f>
        <v>7</v>
      </c>
      <c r="X23" s="104">
        <f>'lijst 1500m 20 i'!E11</f>
        <v>21.56</v>
      </c>
      <c r="Y23" s="97">
        <f>IF(W23+X23=0,0,IF((60*INT(W23)+X23)*AW23&gt;535,0,INT(0.02883*(INT(100*(535-(60*INT(W23)+X23)*AW23))/100)^1.88)))</f>
        <v>146</v>
      </c>
      <c r="Z23" s="155">
        <f>'Lijst hink 20 i'!$G$18</f>
        <v>7.48</v>
      </c>
      <c r="AA23" s="150">
        <f>IF(Z23=0,0,IF(Z23*AX23*100&lt;600,0,INT(0.08559*INT(Z23*AX23*100-600)^1.41)))</f>
        <v>98</v>
      </c>
      <c r="AB23" s="242"/>
      <c r="AC23" s="98">
        <f>'lijst 10km 20 i'!D11</f>
        <v>68</v>
      </c>
      <c r="AD23" s="99">
        <f>'lijst 10km 20 i'!E11</f>
        <v>14.62</v>
      </c>
      <c r="AE23" s="150">
        <f>IF(AC23+AD23=0,0,IF((60*INT(AC23)+AD23)*AY23&gt;4920,0,INT(0.000369*(INT(100*(4920-(60*INT(AC23)+AD23)*AY23))/100)^1.88)))</f>
        <v>112</v>
      </c>
      <c r="AF23" s="150"/>
      <c r="AG23" s="156">
        <f>'Dag 1 20 kamp'!D23</f>
        <v>3272</v>
      </c>
      <c r="AH23" s="97">
        <f aca="true" t="shared" si="14" ref="AH23:AH39">SUM(F23,I23,K23,N23,Q23,T23,V23,Y23,AA23,AE23)</f>
        <v>1979</v>
      </c>
      <c r="AI23" s="134"/>
      <c r="AJ23" s="135">
        <v>3749</v>
      </c>
      <c r="AK23" s="135">
        <f aca="true" t="shared" si="15" ref="AK23:AK40">SUM(AJ23,F23,I23,N23,V23,Y23)</f>
        <v>4827</v>
      </c>
      <c r="AL23" s="134"/>
      <c r="AM23" s="61" t="str">
        <f>LOOKUP($AN23,lc!$A$37:lc!$A$48,lc!$B$37:lc!$B$48)</f>
        <v>Women U20</v>
      </c>
      <c r="AN23" s="237">
        <v>15</v>
      </c>
      <c r="AO23" s="134">
        <v>0</v>
      </c>
      <c r="AP23" s="134">
        <f>LOOKUP($AN23,lc!$A$37:lc!$A$48,lc!N$37:lc!N$48)</f>
        <v>1</v>
      </c>
      <c r="AQ23" s="134">
        <f>LOOKUP($AN23,lc!$A$37:lc!$A$48,lc!O$37:lc!O$48)</f>
        <v>1</v>
      </c>
      <c r="AR23" s="134">
        <f>LOOKUP($AN23,lc!$A$37:lc!$A$48,lc!P$37:lc!P$48)</f>
        <v>1</v>
      </c>
      <c r="AS23" s="134">
        <f>LOOKUP($AN23,lc!$A$37:lc!$A$48,lc!Q$37:lc!Q$48)</f>
        <v>1</v>
      </c>
      <c r="AT23" s="134">
        <f>LOOKUP($AN23,lc!$A$37:lc!$A$48,lc!R$37:lc!R$48)</f>
        <v>1</v>
      </c>
      <c r="AU23" s="134">
        <f>LOOKUP($AN23,lc!$A$37:lc!$A$48,lc!S$37:lc!S$48)</f>
        <v>1</v>
      </c>
      <c r="AV23" s="134">
        <f>LOOKUP($AN23,lc!$A$37:lc!$A$48,lc!T$37:lc!T$48)</f>
        <v>1</v>
      </c>
      <c r="AW23" s="134">
        <f>LOOKUP($AN23,lc!$A$37:lc!$A$48,lc!U$37:lc!U$48)</f>
        <v>1</v>
      </c>
      <c r="AX23" s="134">
        <f>LOOKUP($AN23,lc!$A$37:lc!$A$48,lc!V$37:lc!V$48)</f>
        <v>1</v>
      </c>
      <c r="AY23" s="134">
        <f>LOOKUP($AN23,lc!$A$37:lc!$A$48,lc!W$37:lc!W$48)</f>
        <v>1</v>
      </c>
    </row>
    <row r="24" spans="1:56" ht="12.75">
      <c r="A24" s="230"/>
      <c r="B24" s="248"/>
      <c r="C24" s="253"/>
      <c r="D24" s="146">
        <f t="shared" si="13"/>
        <v>0</v>
      </c>
      <c r="E24" s="147"/>
      <c r="F24" s="96">
        <f aca="true" t="shared" si="16" ref="F24:F39">IF(E24=0,0,IF(E24*AP24&gt;26.7,0,INT(9.23076*(INT(100*(26.7-E24*AP24))/100)^1.835)))</f>
        <v>0</v>
      </c>
      <c r="G24" s="245"/>
      <c r="H24" s="6"/>
      <c r="I24" s="97">
        <f aca="true" t="shared" si="17" ref="I24:I39">IF(H24=0,0,IF(H24*AQ24&lt;3,0,INT(12.331*(INT(100*(H24*AQ24-3))/100)^1.1)))</f>
        <v>0</v>
      </c>
      <c r="J24" s="153"/>
      <c r="K24" s="97">
        <f aca="true" t="shared" si="18" ref="K24:K39">IF(J24=0,0,IF(J24*AR24&gt;42.5,0,INT(4.99087*(INT(100*(42.5-J24*AR24))/100)^1.81)))</f>
        <v>0</v>
      </c>
      <c r="L24" s="245"/>
      <c r="M24" s="6"/>
      <c r="N24" s="96">
        <f aca="true" t="shared" si="19" ref="N24:N39">IF(M24=0,0,IF(M24*AS24*100&lt;100,0,INT(0.44125*INT((M24*AS24*100)-100)^1.35)))</f>
        <v>0</v>
      </c>
      <c r="O24" s="149"/>
      <c r="P24" s="99"/>
      <c r="Q24" s="150">
        <f aca="true" t="shared" si="20" ref="Q24:Q39">IF(O24+P24=0,0,IF((60*INT(O24)+P24)*AT24&gt;1150,0,INT(0.00683*(INT(100*(1150-(60*INT(O24)+P24)*AT24))/100)^1.88)))</f>
        <v>0</v>
      </c>
      <c r="R24" s="149"/>
      <c r="S24" s="99"/>
      <c r="T24" s="152">
        <f aca="true" t="shared" si="21" ref="T24:T39">IF(R24+S24=0,0,IF(((60*INT(R24)+S24)*AU24)&gt;103,0,INT(0.99674*(INT(100*(103-(60*INT(R24)+S24)*AU24))/100)^1.81)))</f>
        <v>0</v>
      </c>
      <c r="U24" s="153"/>
      <c r="V24" s="97">
        <f aca="true" t="shared" si="22" ref="V24:V39">IF(U24=0,0,IF(U24*AV24&lt;3.8,0,INT(15.9803*(INT((U24*AV24-3.8)*100)/100)^1.04)))</f>
        <v>0</v>
      </c>
      <c r="W24" s="154"/>
      <c r="X24" s="104"/>
      <c r="Y24" s="97">
        <f aca="true" t="shared" si="23" ref="Y24:Y38">IF(W24+X24=0,0,IF((60*INT(W24)+X24)*AW24&gt;535,0,INT(0.02883*(INT(100*(535-(60*INT(W24)+X24)*AW24))/100)^1.88)))</f>
        <v>0</v>
      </c>
      <c r="Z24" s="155"/>
      <c r="AA24" s="150">
        <f aca="true" t="shared" si="24" ref="AA24:AA39">IF(Z24=0,0,IF(Z24*AX24*100&lt;600,0,INT(0.08559*INT(Z24*AX24*100-600)^1.41)))</f>
        <v>0</v>
      </c>
      <c r="AB24" s="242"/>
      <c r="AC24" s="98"/>
      <c r="AD24" s="99"/>
      <c r="AE24" s="150">
        <f aca="true" t="shared" si="25" ref="AE24:AE39">IF(AC24+AD24=0,0,IF((60*INT(AC24)+AD24)*AY24&gt;4920,0,INT(0.000369*(INT(100*(4920-(60*INT(AC24)+AD24)*AY24))/100)^1.88)))</f>
        <v>0</v>
      </c>
      <c r="AF24" s="150"/>
      <c r="AG24" s="156">
        <f>'Dag 1 20 kamp'!D24</f>
        <v>0</v>
      </c>
      <c r="AH24" s="97">
        <f t="shared" si="14"/>
        <v>0</v>
      </c>
      <c r="AI24" s="134"/>
      <c r="AJ24" s="135">
        <v>3452</v>
      </c>
      <c r="AK24" s="135">
        <f t="shared" si="15"/>
        <v>3452</v>
      </c>
      <c r="AL24" s="134"/>
      <c r="AM24" s="61" t="str">
        <f>LOOKUP($AN24,lc!$A$37:lc!$A$48,lc!$B$37:lc!$B$48)</f>
        <v>W35-39</v>
      </c>
      <c r="AN24" s="237">
        <v>2</v>
      </c>
      <c r="AO24" s="134">
        <v>0</v>
      </c>
      <c r="AP24" s="134">
        <f>LOOKUP($AN24,lc!$A$37:lc!$A$48,lc!N$37:lc!N$48)</f>
        <v>0.9852</v>
      </c>
      <c r="AQ24" s="134">
        <f>LOOKUP($AN24,lc!$A$37:lc!$A$48,lc!O$37:lc!O$48)</f>
        <v>1</v>
      </c>
      <c r="AR24" s="134">
        <f>LOOKUP($AN24,lc!$A$37:lc!$A$48,lc!P$37:lc!P$48)</f>
        <v>0.9702</v>
      </c>
      <c r="AS24" s="134">
        <f>LOOKUP($AN24,lc!$A$37:lc!$A$48,lc!Q$37:lc!Q$48)</f>
        <v>1.0989</v>
      </c>
      <c r="AT24" s="134">
        <f>LOOKUP($AN24,lc!$A$37:lc!$A$48,lc!R$37:lc!R$48)</f>
        <v>0.9862</v>
      </c>
      <c r="AU24" s="134">
        <f>LOOKUP($AN24,lc!$A$37:lc!$A$48,lc!S$37:lc!S$48)</f>
        <v>0.9614</v>
      </c>
      <c r="AV24" s="134">
        <f>LOOKUP($AN24,lc!$A$37:lc!$A$48,lc!T$37:lc!T$48)</f>
        <v>1.0621</v>
      </c>
      <c r="AW24" s="134">
        <f>LOOKUP($AN24,lc!$A$37:lc!$A$48,lc!U$37:lc!U$48)</f>
        <v>0.9768</v>
      </c>
      <c r="AX24" s="134">
        <f>LOOKUP($AN24,lc!$A$37:lc!$A$48,lc!V$37:lc!V$48)</f>
        <v>1.0261</v>
      </c>
      <c r="AY24" s="134">
        <f>LOOKUP($AN24,lc!$A$37:lc!$A$48,lc!W$37:lc!W$48)</f>
        <v>0.9974</v>
      </c>
      <c r="BD24" s="229"/>
    </row>
    <row r="25" spans="1:51" ht="12.75">
      <c r="A25" s="230"/>
      <c r="B25" s="248"/>
      <c r="C25" s="253"/>
      <c r="D25" s="146">
        <f t="shared" si="13"/>
        <v>0</v>
      </c>
      <c r="E25" s="147"/>
      <c r="F25" s="96">
        <f t="shared" si="16"/>
        <v>0</v>
      </c>
      <c r="G25" s="245"/>
      <c r="H25" s="6"/>
      <c r="I25" s="97">
        <f t="shared" si="17"/>
        <v>0</v>
      </c>
      <c r="J25" s="153"/>
      <c r="K25" s="97">
        <f t="shared" si="18"/>
        <v>0</v>
      </c>
      <c r="L25" s="245"/>
      <c r="M25" s="6"/>
      <c r="N25" s="96">
        <f t="shared" si="19"/>
        <v>0</v>
      </c>
      <c r="O25" s="149"/>
      <c r="P25" s="99"/>
      <c r="Q25" s="150">
        <f t="shared" si="20"/>
        <v>0</v>
      </c>
      <c r="R25" s="149"/>
      <c r="S25" s="99"/>
      <c r="T25" s="152">
        <f t="shared" si="21"/>
        <v>0</v>
      </c>
      <c r="U25" s="153"/>
      <c r="V25" s="97">
        <f t="shared" si="22"/>
        <v>0</v>
      </c>
      <c r="W25" s="154"/>
      <c r="X25" s="104"/>
      <c r="Y25" s="97">
        <f t="shared" si="23"/>
        <v>0</v>
      </c>
      <c r="Z25" s="155"/>
      <c r="AA25" s="150">
        <f t="shared" si="24"/>
        <v>0</v>
      </c>
      <c r="AB25" s="242"/>
      <c r="AC25" s="98"/>
      <c r="AD25" s="99"/>
      <c r="AE25" s="150">
        <f t="shared" si="25"/>
        <v>0</v>
      </c>
      <c r="AF25" s="150"/>
      <c r="AG25" s="156">
        <f>'Dag 1 20 kamp'!D25</f>
        <v>0</v>
      </c>
      <c r="AH25" s="97">
        <f t="shared" si="14"/>
        <v>0</v>
      </c>
      <c r="AI25" s="134"/>
      <c r="AJ25" s="135">
        <v>2737</v>
      </c>
      <c r="AK25" s="135">
        <f t="shared" si="15"/>
        <v>2737</v>
      </c>
      <c r="AL25" s="134"/>
      <c r="AM25" s="61" t="str">
        <f>LOOKUP($AN25,lc!$A$37:lc!$A$48,lc!$B$37:lc!$B$48)</f>
        <v>Senior women</v>
      </c>
      <c r="AN25" s="237">
        <v>1</v>
      </c>
      <c r="AO25" s="134">
        <v>0</v>
      </c>
      <c r="AP25" s="134">
        <f>LOOKUP($AN25,lc!$A$37:lc!$A$48,lc!N$37:lc!N$48)</f>
        <v>1</v>
      </c>
      <c r="AQ25" s="134">
        <f>LOOKUP($AN25,lc!$A$37:lc!$A$48,lc!O$37:lc!O$48)</f>
        <v>1</v>
      </c>
      <c r="AR25" s="134">
        <f>LOOKUP($AN25,lc!$A$37:lc!$A$48,lc!P$37:lc!P$48)</f>
        <v>1</v>
      </c>
      <c r="AS25" s="134">
        <f>LOOKUP($AN25,lc!$A$37:lc!$A$48,lc!Q$37:lc!Q$48)</f>
        <v>1</v>
      </c>
      <c r="AT25" s="134">
        <f>LOOKUP($AN25,lc!$A$37:lc!$A$48,lc!R$37:lc!R$48)</f>
        <v>1</v>
      </c>
      <c r="AU25" s="134">
        <f>LOOKUP($AN25,lc!$A$37:lc!$A$48,lc!S$37:lc!S$48)</f>
        <v>1</v>
      </c>
      <c r="AV25" s="134">
        <f>LOOKUP($AN25,lc!$A$37:lc!$A$48,lc!T$37:lc!T$48)</f>
        <v>1</v>
      </c>
      <c r="AW25" s="134">
        <f>LOOKUP($AN25,lc!$A$37:lc!$A$48,lc!U$37:lc!U$48)</f>
        <v>1</v>
      </c>
      <c r="AX25" s="134">
        <f>LOOKUP($AN25,lc!$A$37:lc!$A$48,lc!V$37:lc!V$48)</f>
        <v>1</v>
      </c>
      <c r="AY25" s="134">
        <f>LOOKUP($AN25,lc!$A$37:lc!$A$48,lc!W$37:lc!W$48)</f>
        <v>1</v>
      </c>
    </row>
    <row r="26" spans="1:51" ht="12.75">
      <c r="A26" s="230"/>
      <c r="B26" s="248"/>
      <c r="C26" s="253"/>
      <c r="D26" s="146">
        <f t="shared" si="13"/>
        <v>0</v>
      </c>
      <c r="E26" s="147"/>
      <c r="F26" s="96">
        <f t="shared" si="16"/>
        <v>0</v>
      </c>
      <c r="G26" s="245"/>
      <c r="H26" s="6"/>
      <c r="I26" s="97">
        <f t="shared" si="17"/>
        <v>0</v>
      </c>
      <c r="J26" s="153"/>
      <c r="K26" s="97">
        <f t="shared" si="18"/>
        <v>0</v>
      </c>
      <c r="L26" s="245"/>
      <c r="M26" s="6"/>
      <c r="N26" s="96">
        <f t="shared" si="19"/>
        <v>0</v>
      </c>
      <c r="O26" s="149"/>
      <c r="P26" s="99"/>
      <c r="Q26" s="150">
        <f t="shared" si="20"/>
        <v>0</v>
      </c>
      <c r="R26" s="149"/>
      <c r="S26" s="99"/>
      <c r="T26" s="152">
        <f t="shared" si="21"/>
        <v>0</v>
      </c>
      <c r="U26" s="153"/>
      <c r="V26" s="97">
        <f t="shared" si="22"/>
        <v>0</v>
      </c>
      <c r="W26" s="154"/>
      <c r="X26" s="104"/>
      <c r="Y26" s="97">
        <f t="shared" si="23"/>
        <v>0</v>
      </c>
      <c r="Z26" s="155"/>
      <c r="AA26" s="150">
        <f t="shared" si="24"/>
        <v>0</v>
      </c>
      <c r="AB26" s="242"/>
      <c r="AC26" s="98"/>
      <c r="AD26" s="99"/>
      <c r="AE26" s="150">
        <f t="shared" si="25"/>
        <v>0</v>
      </c>
      <c r="AF26" s="150"/>
      <c r="AG26" s="156">
        <f>'Dag 1 20 kamp'!D26</f>
        <v>0</v>
      </c>
      <c r="AH26" s="97">
        <f t="shared" si="14"/>
        <v>0</v>
      </c>
      <c r="AI26" s="134"/>
      <c r="AJ26" s="135">
        <v>2420</v>
      </c>
      <c r="AK26" s="135">
        <f t="shared" si="15"/>
        <v>2420</v>
      </c>
      <c r="AL26" s="134"/>
      <c r="AM26" s="61" t="str">
        <f>LOOKUP($AN26,lc!$A$37:lc!$A$48,lc!$B$37:lc!$B$48)</f>
        <v>Senior women</v>
      </c>
      <c r="AN26" s="237">
        <v>1</v>
      </c>
      <c r="AO26" s="134">
        <v>0</v>
      </c>
      <c r="AP26" s="134">
        <f>LOOKUP($AN26,lc!$A$37:lc!$A$48,lc!N$37:lc!N$48)</f>
        <v>1</v>
      </c>
      <c r="AQ26" s="134">
        <f>LOOKUP($AN26,lc!$A$37:lc!$A$48,lc!O$37:lc!O$48)</f>
        <v>1</v>
      </c>
      <c r="AR26" s="134">
        <f>LOOKUP($AN26,lc!$A$37:lc!$A$48,lc!P$37:lc!P$48)</f>
        <v>1</v>
      </c>
      <c r="AS26" s="134">
        <f>LOOKUP($AN26,lc!$A$37:lc!$A$48,lc!Q$37:lc!Q$48)</f>
        <v>1</v>
      </c>
      <c r="AT26" s="134">
        <f>LOOKUP($AN26,lc!$A$37:lc!$A$48,lc!R$37:lc!R$48)</f>
        <v>1</v>
      </c>
      <c r="AU26" s="134">
        <f>LOOKUP($AN26,lc!$A$37:lc!$A$48,lc!S$37:lc!S$48)</f>
        <v>1</v>
      </c>
      <c r="AV26" s="134">
        <f>LOOKUP($AN26,lc!$A$37:lc!$A$48,lc!T$37:lc!T$48)</f>
        <v>1</v>
      </c>
      <c r="AW26" s="134">
        <f>LOOKUP($AN26,lc!$A$37:lc!$A$48,lc!U$37:lc!U$48)</f>
        <v>1</v>
      </c>
      <c r="AX26" s="134">
        <f>LOOKUP($AN26,lc!$A$37:lc!$A$48,lc!V$37:lc!V$48)</f>
        <v>1</v>
      </c>
      <c r="AY26" s="134">
        <f>LOOKUP($AN26,lc!$A$37:lc!$A$48,lc!W$37:lc!W$48)</f>
        <v>1</v>
      </c>
    </row>
    <row r="27" spans="1:51" ht="12.75">
      <c r="A27" s="230"/>
      <c r="B27" s="248"/>
      <c r="C27" s="253"/>
      <c r="D27" s="146">
        <f t="shared" si="13"/>
        <v>0</v>
      </c>
      <c r="E27" s="147"/>
      <c r="F27" s="96">
        <f t="shared" si="16"/>
        <v>0</v>
      </c>
      <c r="G27" s="245"/>
      <c r="H27" s="6"/>
      <c r="I27" s="97">
        <f t="shared" si="17"/>
        <v>0</v>
      </c>
      <c r="J27" s="153"/>
      <c r="K27" s="97">
        <f t="shared" si="18"/>
        <v>0</v>
      </c>
      <c r="L27" s="245"/>
      <c r="M27" s="6"/>
      <c r="N27" s="96">
        <f t="shared" si="19"/>
        <v>0</v>
      </c>
      <c r="O27" s="149"/>
      <c r="P27" s="99"/>
      <c r="Q27" s="150">
        <f t="shared" si="20"/>
        <v>0</v>
      </c>
      <c r="R27" s="149"/>
      <c r="S27" s="99"/>
      <c r="T27" s="152">
        <f t="shared" si="21"/>
        <v>0</v>
      </c>
      <c r="U27" s="153"/>
      <c r="V27" s="97">
        <f t="shared" si="22"/>
        <v>0</v>
      </c>
      <c r="W27" s="154"/>
      <c r="X27" s="104"/>
      <c r="Y27" s="97">
        <f t="shared" si="23"/>
        <v>0</v>
      </c>
      <c r="Z27" s="155"/>
      <c r="AA27" s="150">
        <f t="shared" si="24"/>
        <v>0</v>
      </c>
      <c r="AB27" s="242"/>
      <c r="AC27" s="98"/>
      <c r="AD27" s="99"/>
      <c r="AE27" s="150">
        <f t="shared" si="25"/>
        <v>0</v>
      </c>
      <c r="AF27" s="150"/>
      <c r="AG27" s="156">
        <f>'Dag 1 20 kamp'!D27</f>
        <v>0</v>
      </c>
      <c r="AH27" s="97">
        <f t="shared" si="14"/>
        <v>0</v>
      </c>
      <c r="AI27" s="134"/>
      <c r="AJ27" s="135">
        <v>2428</v>
      </c>
      <c r="AK27" s="135">
        <f t="shared" si="15"/>
        <v>2428</v>
      </c>
      <c r="AL27" s="134"/>
      <c r="AM27" s="61" t="str">
        <f>LOOKUP($AN27,lc!$A$37:lc!$A$48,lc!$B$37:lc!$B$48)</f>
        <v>Senior women</v>
      </c>
      <c r="AN27" s="237">
        <v>1</v>
      </c>
      <c r="AO27" s="134">
        <v>0</v>
      </c>
      <c r="AP27" s="134">
        <f>LOOKUP($AN27,lc!$A$37:lc!$A$48,lc!N$37:lc!N$48)</f>
        <v>1</v>
      </c>
      <c r="AQ27" s="134">
        <f>LOOKUP($AN27,lc!$A$37:lc!$A$48,lc!O$37:lc!O$48)</f>
        <v>1</v>
      </c>
      <c r="AR27" s="134">
        <f>LOOKUP($AN27,lc!$A$37:lc!$A$48,lc!P$37:lc!P$48)</f>
        <v>1</v>
      </c>
      <c r="AS27" s="134">
        <f>LOOKUP($AN27,lc!$A$37:lc!$A$48,lc!Q$37:lc!Q$48)</f>
        <v>1</v>
      </c>
      <c r="AT27" s="134">
        <f>LOOKUP($AN27,lc!$A$37:lc!$A$48,lc!R$37:lc!R$48)</f>
        <v>1</v>
      </c>
      <c r="AU27" s="134">
        <f>LOOKUP($AN27,lc!$A$37:lc!$A$48,lc!S$37:lc!S$48)</f>
        <v>1</v>
      </c>
      <c r="AV27" s="134">
        <f>LOOKUP($AN27,lc!$A$37:lc!$A$48,lc!T$37:lc!T$48)</f>
        <v>1</v>
      </c>
      <c r="AW27" s="134">
        <f>LOOKUP($AN27,lc!$A$37:lc!$A$48,lc!U$37:lc!U$48)</f>
        <v>1</v>
      </c>
      <c r="AX27" s="134">
        <f>LOOKUP($AN27,lc!$A$37:lc!$A$48,lc!V$37:lc!V$48)</f>
        <v>1</v>
      </c>
      <c r="AY27" s="134">
        <f>LOOKUP($AN27,lc!$A$37:lc!$A$48,lc!W$37:lc!W$48)</f>
        <v>1</v>
      </c>
    </row>
    <row r="28" spans="1:51" ht="12.75">
      <c r="A28" s="230"/>
      <c r="B28" s="248"/>
      <c r="C28" s="253"/>
      <c r="D28" s="146">
        <f t="shared" si="13"/>
        <v>0</v>
      </c>
      <c r="E28" s="147"/>
      <c r="F28" s="96">
        <f t="shared" si="16"/>
        <v>0</v>
      </c>
      <c r="G28" s="245"/>
      <c r="H28" s="6"/>
      <c r="I28" s="97">
        <f t="shared" si="17"/>
        <v>0</v>
      </c>
      <c r="J28" s="153"/>
      <c r="K28" s="97">
        <f t="shared" si="18"/>
        <v>0</v>
      </c>
      <c r="L28" s="245"/>
      <c r="M28" s="6"/>
      <c r="N28" s="96">
        <f t="shared" si="19"/>
        <v>0</v>
      </c>
      <c r="O28" s="149"/>
      <c r="P28" s="99"/>
      <c r="Q28" s="150">
        <f t="shared" si="20"/>
        <v>0</v>
      </c>
      <c r="R28" s="149"/>
      <c r="S28" s="99"/>
      <c r="T28" s="152">
        <f t="shared" si="21"/>
        <v>0</v>
      </c>
      <c r="U28" s="153"/>
      <c r="V28" s="97">
        <f t="shared" si="22"/>
        <v>0</v>
      </c>
      <c r="W28" s="154"/>
      <c r="X28" s="104"/>
      <c r="Y28" s="97">
        <f t="shared" si="23"/>
        <v>0</v>
      </c>
      <c r="Z28" s="155"/>
      <c r="AA28" s="150">
        <f t="shared" si="24"/>
        <v>0</v>
      </c>
      <c r="AB28" s="242"/>
      <c r="AC28" s="98"/>
      <c r="AD28" s="99"/>
      <c r="AE28" s="150">
        <f t="shared" si="25"/>
        <v>0</v>
      </c>
      <c r="AF28" s="150"/>
      <c r="AG28" s="156">
        <f>'Dag 1 20 kamp'!D28</f>
        <v>0</v>
      </c>
      <c r="AH28" s="97">
        <f t="shared" si="14"/>
        <v>0</v>
      </c>
      <c r="AI28" s="134"/>
      <c r="AJ28" s="135">
        <v>2018</v>
      </c>
      <c r="AK28" s="135">
        <f t="shared" si="15"/>
        <v>2018</v>
      </c>
      <c r="AL28" s="134"/>
      <c r="AM28" s="61" t="str">
        <f>LOOKUP($AN28,lc!$A$37:lc!$A$48,lc!$B$37:lc!$B$48)</f>
        <v>Senior women</v>
      </c>
      <c r="AN28" s="237">
        <v>1</v>
      </c>
      <c r="AO28" s="134">
        <v>0</v>
      </c>
      <c r="AP28" s="134">
        <f>LOOKUP($AN28,lc!$A$37:lc!$A$48,lc!N$37:lc!N$48)</f>
        <v>1</v>
      </c>
      <c r="AQ28" s="134">
        <f>LOOKUP($AN28,lc!$A$37:lc!$A$48,lc!O$37:lc!O$48)</f>
        <v>1</v>
      </c>
      <c r="AR28" s="134">
        <f>LOOKUP($AN28,lc!$A$37:lc!$A$48,lc!P$37:lc!P$48)</f>
        <v>1</v>
      </c>
      <c r="AS28" s="134">
        <f>LOOKUP($AN28,lc!$A$37:lc!$A$48,lc!Q$37:lc!Q$48)</f>
        <v>1</v>
      </c>
      <c r="AT28" s="134">
        <f>LOOKUP($AN28,lc!$A$37:lc!$A$48,lc!R$37:lc!R$48)</f>
        <v>1</v>
      </c>
      <c r="AU28" s="134">
        <f>LOOKUP($AN28,lc!$A$37:lc!$A$48,lc!S$37:lc!S$48)</f>
        <v>1</v>
      </c>
      <c r="AV28" s="134">
        <f>LOOKUP($AN28,lc!$A$37:lc!$A$48,lc!T$37:lc!T$48)</f>
        <v>1</v>
      </c>
      <c r="AW28" s="134">
        <f>LOOKUP($AN28,lc!$A$37:lc!$A$48,lc!U$37:lc!U$48)</f>
        <v>1</v>
      </c>
      <c r="AX28" s="134">
        <f>LOOKUP($AN28,lc!$A$37:lc!$A$48,lc!V$37:lc!V$48)</f>
        <v>1</v>
      </c>
      <c r="AY28" s="134">
        <f>LOOKUP($AN28,lc!$A$37:lc!$A$48,lc!W$37:lc!W$48)</f>
        <v>1</v>
      </c>
    </row>
    <row r="29" spans="1:51" ht="12.75">
      <c r="A29" s="232"/>
      <c r="B29" s="251"/>
      <c r="C29" s="253"/>
      <c r="D29" s="146">
        <f t="shared" si="13"/>
        <v>0</v>
      </c>
      <c r="E29" s="147"/>
      <c r="F29" s="96">
        <f t="shared" si="16"/>
        <v>0</v>
      </c>
      <c r="G29" s="245"/>
      <c r="H29" s="6"/>
      <c r="I29" s="97">
        <f t="shared" si="17"/>
        <v>0</v>
      </c>
      <c r="J29" s="153"/>
      <c r="K29" s="97">
        <f t="shared" si="18"/>
        <v>0</v>
      </c>
      <c r="L29" s="245"/>
      <c r="M29" s="6"/>
      <c r="N29" s="96">
        <f t="shared" si="19"/>
        <v>0</v>
      </c>
      <c r="O29" s="149"/>
      <c r="P29" s="99"/>
      <c r="Q29" s="150">
        <f t="shared" si="20"/>
        <v>0</v>
      </c>
      <c r="R29" s="149"/>
      <c r="S29" s="99"/>
      <c r="T29" s="152">
        <f t="shared" si="21"/>
        <v>0</v>
      </c>
      <c r="U29" s="153"/>
      <c r="V29" s="97">
        <f t="shared" si="22"/>
        <v>0</v>
      </c>
      <c r="W29" s="154"/>
      <c r="X29" s="104"/>
      <c r="Y29" s="97">
        <f t="shared" si="23"/>
        <v>0</v>
      </c>
      <c r="Z29" s="155"/>
      <c r="AA29" s="150">
        <f t="shared" si="24"/>
        <v>0</v>
      </c>
      <c r="AB29" s="242"/>
      <c r="AC29" s="98"/>
      <c r="AD29" s="99"/>
      <c r="AE29" s="150">
        <f t="shared" si="25"/>
        <v>0</v>
      </c>
      <c r="AF29" s="150"/>
      <c r="AG29" s="156">
        <f>'Dag 1 20 kamp'!D29</f>
        <v>0</v>
      </c>
      <c r="AH29" s="97">
        <f t="shared" si="14"/>
        <v>0</v>
      </c>
      <c r="AI29" s="134"/>
      <c r="AJ29" s="135">
        <v>1787</v>
      </c>
      <c r="AK29" s="135">
        <f t="shared" si="15"/>
        <v>1787</v>
      </c>
      <c r="AL29" s="134"/>
      <c r="AM29" s="61" t="str">
        <f>LOOKUP($AN29,lc!$A$37:lc!$A$48,lc!$B$37:lc!$B$48)</f>
        <v>Senior women</v>
      </c>
      <c r="AN29" s="238">
        <v>1</v>
      </c>
      <c r="AO29" s="134">
        <v>0</v>
      </c>
      <c r="AP29" s="134">
        <f>LOOKUP($AN29,lc!$A$37:lc!$A$48,lc!N$37:lc!N$48)</f>
        <v>1</v>
      </c>
      <c r="AQ29" s="134">
        <f>LOOKUP($AN29,lc!$A$37:lc!$A$48,lc!O$37:lc!O$48)</f>
        <v>1</v>
      </c>
      <c r="AR29" s="134">
        <f>LOOKUP($AN29,lc!$A$37:lc!$A$48,lc!P$37:lc!P$48)</f>
        <v>1</v>
      </c>
      <c r="AS29" s="134">
        <f>LOOKUP($AN29,lc!$A$37:lc!$A$48,lc!Q$37:lc!Q$48)</f>
        <v>1</v>
      </c>
      <c r="AT29" s="134">
        <f>LOOKUP($AN29,lc!$A$37:lc!$A$48,lc!R$37:lc!R$48)</f>
        <v>1</v>
      </c>
      <c r="AU29" s="134">
        <f>LOOKUP($AN29,lc!$A$37:lc!$A$48,lc!S$37:lc!S$48)</f>
        <v>1</v>
      </c>
      <c r="AV29" s="134">
        <f>LOOKUP($AN29,lc!$A$37:lc!$A$48,lc!T$37:lc!T$48)</f>
        <v>1</v>
      </c>
      <c r="AW29" s="134">
        <f>LOOKUP($AN29,lc!$A$37:lc!$A$48,lc!U$37:lc!U$48)</f>
        <v>1</v>
      </c>
      <c r="AX29" s="134">
        <f>LOOKUP($AN29,lc!$A$37:lc!$A$48,lc!V$37:lc!V$48)</f>
        <v>1</v>
      </c>
      <c r="AY29" s="134">
        <f>LOOKUP($AN29,lc!$A$37:lc!$A$48,lc!W$37:lc!W$48)</f>
        <v>1</v>
      </c>
    </row>
    <row r="30" spans="1:51" ht="12.75">
      <c r="A30" s="230"/>
      <c r="B30" s="248"/>
      <c r="C30" s="253"/>
      <c r="D30" s="146">
        <f t="shared" si="13"/>
        <v>0</v>
      </c>
      <c r="E30" s="147"/>
      <c r="F30" s="96">
        <f t="shared" si="16"/>
        <v>0</v>
      </c>
      <c r="G30" s="245"/>
      <c r="H30" s="6"/>
      <c r="I30" s="97">
        <f t="shared" si="17"/>
        <v>0</v>
      </c>
      <c r="J30" s="153"/>
      <c r="K30" s="97">
        <f t="shared" si="18"/>
        <v>0</v>
      </c>
      <c r="L30" s="245"/>
      <c r="M30" s="6"/>
      <c r="N30" s="96">
        <f t="shared" si="19"/>
        <v>0</v>
      </c>
      <c r="O30" s="149"/>
      <c r="P30" s="99"/>
      <c r="Q30" s="150">
        <f t="shared" si="20"/>
        <v>0</v>
      </c>
      <c r="R30" s="149"/>
      <c r="S30" s="99"/>
      <c r="T30" s="152">
        <f t="shared" si="21"/>
        <v>0</v>
      </c>
      <c r="U30" s="153"/>
      <c r="V30" s="97">
        <f t="shared" si="22"/>
        <v>0</v>
      </c>
      <c r="W30" s="154"/>
      <c r="X30" s="104"/>
      <c r="Y30" s="97">
        <f t="shared" si="23"/>
        <v>0</v>
      </c>
      <c r="Z30" s="155"/>
      <c r="AA30" s="150">
        <f t="shared" si="24"/>
        <v>0</v>
      </c>
      <c r="AB30" s="242"/>
      <c r="AC30" s="98"/>
      <c r="AD30" s="99"/>
      <c r="AE30" s="150">
        <f t="shared" si="25"/>
        <v>0</v>
      </c>
      <c r="AF30" s="150"/>
      <c r="AG30" s="156">
        <f>'Dag 1 20 kamp'!D30</f>
        <v>0</v>
      </c>
      <c r="AH30" s="97">
        <f t="shared" si="14"/>
        <v>0</v>
      </c>
      <c r="AI30" s="134"/>
      <c r="AJ30" s="135">
        <v>2715</v>
      </c>
      <c r="AK30" s="135">
        <f t="shared" si="15"/>
        <v>2715</v>
      </c>
      <c r="AL30" s="134"/>
      <c r="AM30" s="61" t="str">
        <f>LOOKUP($AN30,lc!$A$37:lc!$A$48,lc!$B$37:lc!$B$48)</f>
        <v>Senior women</v>
      </c>
      <c r="AN30" s="237">
        <v>1</v>
      </c>
      <c r="AO30" s="134">
        <v>0</v>
      </c>
      <c r="AP30" s="134">
        <f>LOOKUP($AN30,lc!$A$37:lc!$A$48,lc!N$37:lc!N$48)</f>
        <v>1</v>
      </c>
      <c r="AQ30" s="134">
        <f>LOOKUP($AN30,lc!$A$37:lc!$A$48,lc!O$37:lc!O$48)</f>
        <v>1</v>
      </c>
      <c r="AR30" s="134">
        <f>LOOKUP($AN30,lc!$A$37:lc!$A$48,lc!P$37:lc!P$48)</f>
        <v>1</v>
      </c>
      <c r="AS30" s="134">
        <f>LOOKUP($AN30,lc!$A$37:lc!$A$48,lc!Q$37:lc!Q$48)</f>
        <v>1</v>
      </c>
      <c r="AT30" s="134">
        <f>LOOKUP($AN30,lc!$A$37:lc!$A$48,lc!R$37:lc!R$48)</f>
        <v>1</v>
      </c>
      <c r="AU30" s="134">
        <f>LOOKUP($AN30,lc!$A$37:lc!$A$48,lc!S$37:lc!S$48)</f>
        <v>1</v>
      </c>
      <c r="AV30" s="134">
        <f>LOOKUP($AN30,lc!$A$37:lc!$A$48,lc!T$37:lc!T$48)</f>
        <v>1</v>
      </c>
      <c r="AW30" s="134">
        <f>LOOKUP($AN30,lc!$A$37:lc!$A$48,lc!U$37:lc!U$48)</f>
        <v>1</v>
      </c>
      <c r="AX30" s="134">
        <f>LOOKUP($AN30,lc!$A$37:lc!$A$48,lc!V$37:lc!V$48)</f>
        <v>1</v>
      </c>
      <c r="AY30" s="134">
        <f>LOOKUP($AN30,lc!$A$37:lc!$A$48,lc!W$37:lc!W$48)</f>
        <v>1</v>
      </c>
    </row>
    <row r="31" spans="1:51" ht="12.75">
      <c r="A31" s="230"/>
      <c r="B31" s="248"/>
      <c r="C31" s="253"/>
      <c r="D31" s="146">
        <f t="shared" si="13"/>
        <v>0</v>
      </c>
      <c r="E31" s="147"/>
      <c r="F31" s="96">
        <f t="shared" si="16"/>
        <v>0</v>
      </c>
      <c r="G31" s="245"/>
      <c r="H31" s="6"/>
      <c r="I31" s="97">
        <f t="shared" si="17"/>
        <v>0</v>
      </c>
      <c r="J31" s="153"/>
      <c r="K31" s="97">
        <f t="shared" si="18"/>
        <v>0</v>
      </c>
      <c r="L31" s="245"/>
      <c r="M31" s="6"/>
      <c r="N31" s="96">
        <f t="shared" si="19"/>
        <v>0</v>
      </c>
      <c r="O31" s="149"/>
      <c r="P31" s="99"/>
      <c r="Q31" s="150">
        <f t="shared" si="20"/>
        <v>0</v>
      </c>
      <c r="R31" s="149"/>
      <c r="S31" s="99"/>
      <c r="T31" s="152">
        <f t="shared" si="21"/>
        <v>0</v>
      </c>
      <c r="U31" s="153"/>
      <c r="V31" s="97">
        <f t="shared" si="22"/>
        <v>0</v>
      </c>
      <c r="W31" s="154"/>
      <c r="X31" s="104"/>
      <c r="Y31" s="97">
        <f t="shared" si="23"/>
        <v>0</v>
      </c>
      <c r="Z31" s="155"/>
      <c r="AA31" s="150">
        <f t="shared" si="24"/>
        <v>0</v>
      </c>
      <c r="AB31" s="242"/>
      <c r="AC31" s="98"/>
      <c r="AD31" s="99"/>
      <c r="AE31" s="150">
        <f t="shared" si="25"/>
        <v>0</v>
      </c>
      <c r="AF31" s="150"/>
      <c r="AG31" s="156">
        <f>'Dag 1 20 kamp'!D31</f>
        <v>0</v>
      </c>
      <c r="AH31" s="97">
        <f t="shared" si="14"/>
        <v>0</v>
      </c>
      <c r="AI31" s="134"/>
      <c r="AJ31" s="135">
        <v>1769</v>
      </c>
      <c r="AK31" s="135">
        <f t="shared" si="15"/>
        <v>1769</v>
      </c>
      <c r="AL31" s="134"/>
      <c r="AM31" s="61" t="str">
        <f>LOOKUP($AN31,lc!$A$37:lc!$A$48,lc!$B$37:lc!$B$48)</f>
        <v>Senior women</v>
      </c>
      <c r="AN31" s="237">
        <v>1</v>
      </c>
      <c r="AO31" s="134">
        <v>0</v>
      </c>
      <c r="AP31" s="134">
        <f>LOOKUP($AN31,lc!$A$37:lc!$A$48,lc!N$37:lc!N$48)</f>
        <v>1</v>
      </c>
      <c r="AQ31" s="134">
        <f>LOOKUP($AN31,lc!$A$37:lc!$A$48,lc!O$37:lc!O$48)</f>
        <v>1</v>
      </c>
      <c r="AR31" s="134">
        <f>LOOKUP($AN31,lc!$A$37:lc!$A$48,lc!P$37:lc!P$48)</f>
        <v>1</v>
      </c>
      <c r="AS31" s="134">
        <f>LOOKUP($AN31,lc!$A$37:lc!$A$48,lc!Q$37:lc!Q$48)</f>
        <v>1</v>
      </c>
      <c r="AT31" s="134">
        <f>LOOKUP($AN31,lc!$A$37:lc!$A$48,lc!R$37:lc!R$48)</f>
        <v>1</v>
      </c>
      <c r="AU31" s="134">
        <f>LOOKUP($AN31,lc!$A$37:lc!$A$48,lc!S$37:lc!S$48)</f>
        <v>1</v>
      </c>
      <c r="AV31" s="134">
        <f>LOOKUP($AN31,lc!$A$37:lc!$A$48,lc!T$37:lc!T$48)</f>
        <v>1</v>
      </c>
      <c r="AW31" s="134">
        <f>LOOKUP($AN31,lc!$A$37:lc!$A$48,lc!U$37:lc!U$48)</f>
        <v>1</v>
      </c>
      <c r="AX31" s="134">
        <f>LOOKUP($AN31,lc!$A$37:lc!$A$48,lc!V$37:lc!V$48)</f>
        <v>1</v>
      </c>
      <c r="AY31" s="134">
        <f>LOOKUP($AN31,lc!$A$37:lc!$A$48,lc!W$37:lc!W$48)</f>
        <v>1</v>
      </c>
    </row>
    <row r="32" spans="1:51" ht="12.75">
      <c r="A32" s="230"/>
      <c r="B32" s="248"/>
      <c r="C32" s="253"/>
      <c r="D32" s="146">
        <f t="shared" si="13"/>
        <v>0</v>
      </c>
      <c r="E32" s="147"/>
      <c r="F32" s="96">
        <f t="shared" si="16"/>
        <v>0</v>
      </c>
      <c r="G32" s="245"/>
      <c r="H32" s="6"/>
      <c r="I32" s="97">
        <f t="shared" si="17"/>
        <v>0</v>
      </c>
      <c r="J32" s="153"/>
      <c r="K32" s="97">
        <f t="shared" si="18"/>
        <v>0</v>
      </c>
      <c r="L32" s="245"/>
      <c r="M32" s="6"/>
      <c r="N32" s="96">
        <f t="shared" si="19"/>
        <v>0</v>
      </c>
      <c r="O32" s="149"/>
      <c r="P32" s="99"/>
      <c r="Q32" s="150">
        <f t="shared" si="20"/>
        <v>0</v>
      </c>
      <c r="R32" s="149"/>
      <c r="S32" s="99"/>
      <c r="T32" s="152">
        <f t="shared" si="21"/>
        <v>0</v>
      </c>
      <c r="U32" s="153"/>
      <c r="V32" s="97">
        <f t="shared" si="22"/>
        <v>0</v>
      </c>
      <c r="W32" s="154"/>
      <c r="X32" s="104"/>
      <c r="Y32" s="97">
        <f t="shared" si="23"/>
        <v>0</v>
      </c>
      <c r="Z32" s="155"/>
      <c r="AA32" s="150">
        <f t="shared" si="24"/>
        <v>0</v>
      </c>
      <c r="AB32" s="242"/>
      <c r="AC32" s="98"/>
      <c r="AD32" s="99"/>
      <c r="AE32" s="150">
        <f t="shared" si="25"/>
        <v>0</v>
      </c>
      <c r="AF32" s="150"/>
      <c r="AG32" s="156">
        <f>'Dag 1 20 kamp'!D32</f>
        <v>0</v>
      </c>
      <c r="AH32" s="97">
        <f t="shared" si="14"/>
        <v>0</v>
      </c>
      <c r="AI32" s="134"/>
      <c r="AJ32" s="135">
        <v>2165</v>
      </c>
      <c r="AK32" s="135">
        <f t="shared" si="15"/>
        <v>2165</v>
      </c>
      <c r="AL32" s="134"/>
      <c r="AM32" s="61" t="str">
        <f>LOOKUP($AN32,lc!$A$37:lc!$A$48,lc!$B$37:lc!$B$48)</f>
        <v>Women U20</v>
      </c>
      <c r="AN32" s="237">
        <v>12</v>
      </c>
      <c r="AO32" s="134">
        <v>0</v>
      </c>
      <c r="AP32" s="134">
        <f>LOOKUP($AN32,lc!$A$37:lc!$A$48,lc!N$37:lc!N$48)</f>
        <v>1</v>
      </c>
      <c r="AQ32" s="134">
        <f>LOOKUP($AN32,lc!$A$37:lc!$A$48,lc!O$37:lc!O$48)</f>
        <v>1</v>
      </c>
      <c r="AR32" s="134">
        <f>LOOKUP($AN32,lc!$A$37:lc!$A$48,lc!P$37:lc!P$48)</f>
        <v>1</v>
      </c>
      <c r="AS32" s="134">
        <f>LOOKUP($AN32,lc!$A$37:lc!$A$48,lc!Q$37:lc!Q$48)</f>
        <v>1</v>
      </c>
      <c r="AT32" s="134">
        <f>LOOKUP($AN32,lc!$A$37:lc!$A$48,lc!R$37:lc!R$48)</f>
        <v>1</v>
      </c>
      <c r="AU32" s="134">
        <f>LOOKUP($AN32,lc!$A$37:lc!$A$48,lc!S$37:lc!S$48)</f>
        <v>1</v>
      </c>
      <c r="AV32" s="134">
        <f>LOOKUP($AN32,lc!$A$37:lc!$A$48,lc!T$37:lc!T$48)</f>
        <v>1</v>
      </c>
      <c r="AW32" s="134">
        <f>LOOKUP($AN32,lc!$A$37:lc!$A$48,lc!U$37:lc!U$48)</f>
        <v>1</v>
      </c>
      <c r="AX32" s="134">
        <f>LOOKUP($AN32,lc!$A$37:lc!$A$48,lc!V$37:lc!V$48)</f>
        <v>1</v>
      </c>
      <c r="AY32" s="134">
        <f>LOOKUP($AN32,lc!$A$37:lc!$A$48,lc!W$37:lc!W$48)</f>
        <v>1</v>
      </c>
    </row>
    <row r="33" spans="1:51" ht="12.75">
      <c r="A33" s="230"/>
      <c r="B33" s="233"/>
      <c r="C33" s="253"/>
      <c r="D33" s="146">
        <f t="shared" si="13"/>
        <v>0</v>
      </c>
      <c r="E33" s="147"/>
      <c r="F33" s="96">
        <f t="shared" si="16"/>
        <v>0</v>
      </c>
      <c r="G33" s="110"/>
      <c r="H33" s="6"/>
      <c r="I33" s="97">
        <f t="shared" si="17"/>
        <v>0</v>
      </c>
      <c r="J33" s="153"/>
      <c r="K33" s="97">
        <f t="shared" si="18"/>
        <v>0</v>
      </c>
      <c r="L33" s="245"/>
      <c r="M33" s="6"/>
      <c r="N33" s="96">
        <f t="shared" si="19"/>
        <v>0</v>
      </c>
      <c r="O33" s="149"/>
      <c r="P33" s="99"/>
      <c r="Q33" s="150">
        <f t="shared" si="20"/>
        <v>0</v>
      </c>
      <c r="R33" s="149"/>
      <c r="S33" s="99"/>
      <c r="T33" s="152">
        <f t="shared" si="21"/>
        <v>0</v>
      </c>
      <c r="U33" s="153"/>
      <c r="V33" s="97">
        <f t="shared" si="22"/>
        <v>0</v>
      </c>
      <c r="W33" s="154"/>
      <c r="X33" s="104"/>
      <c r="Y33" s="97">
        <f t="shared" si="23"/>
        <v>0</v>
      </c>
      <c r="Z33" s="155"/>
      <c r="AA33" s="150">
        <f t="shared" si="24"/>
        <v>0</v>
      </c>
      <c r="AB33" s="242"/>
      <c r="AC33" s="98"/>
      <c r="AD33" s="99"/>
      <c r="AE33" s="150">
        <f t="shared" si="25"/>
        <v>0</v>
      </c>
      <c r="AF33" s="150"/>
      <c r="AG33" s="156"/>
      <c r="AH33" s="97">
        <f t="shared" si="14"/>
        <v>0</v>
      </c>
      <c r="AI33" s="134"/>
      <c r="AJ33" s="135">
        <v>2029</v>
      </c>
      <c r="AK33" s="135">
        <f t="shared" si="15"/>
        <v>2029</v>
      </c>
      <c r="AL33" s="134"/>
      <c r="AM33" s="61" t="str">
        <f>LOOKUP($AN33,lc!$A$37:lc!$A$48,lc!$B$37:lc!$B$48)</f>
        <v>W60-64</v>
      </c>
      <c r="AN33" s="230">
        <v>7</v>
      </c>
      <c r="AO33" s="134">
        <v>0</v>
      </c>
      <c r="AP33" s="134">
        <f>LOOKUP($AN33,lc!$A$37:lc!$A$48,lc!N$37:lc!N$48)</f>
        <v>0.6972</v>
      </c>
      <c r="AQ33" s="134">
        <f>LOOKUP($AN33,lc!$A$37:lc!$A$48,lc!O$37:lc!O$48)</f>
        <v>1.7275</v>
      </c>
      <c r="AR33" s="134">
        <f>LOOKUP($AN33,lc!$A$37:lc!$A$48,lc!P$37:lc!P$48)</f>
        <v>0.7902</v>
      </c>
      <c r="AS33" s="134">
        <f>LOOKUP($AN33,lc!$A$37:lc!$A$48,lc!Q$37:lc!Q$48)</f>
        <v>1.5835</v>
      </c>
      <c r="AT33" s="134">
        <f>LOOKUP($AN33,lc!$A$37:lc!$A$48,lc!R$37:lc!R$48)</f>
        <v>0.7847</v>
      </c>
      <c r="AU33" s="134">
        <f>LOOKUP($AN33,lc!$A$37:lc!$A$48,lc!S$37:lc!S$48)</f>
        <v>0.7495</v>
      </c>
      <c r="AV33" s="134">
        <f>LOOKUP($AN33,lc!$A$37:lc!$A$48,lc!T$37:lc!T$48)</f>
        <v>1.5408</v>
      </c>
      <c r="AW33" s="134">
        <f>LOOKUP($AN33,lc!$A$37:lc!$A$48,lc!U$37:lc!U$48)</f>
        <v>0.7758</v>
      </c>
      <c r="AX33" s="134">
        <f>LOOKUP($AN33,lc!$A$37:lc!$A$48,lc!V$37:lc!V$48)</f>
        <v>1.5351</v>
      </c>
      <c r="AY33" s="134">
        <f>LOOKUP($AN33,lc!$A$37:lc!$A$48,lc!W$37:lc!W$48)</f>
        <v>0.7954</v>
      </c>
    </row>
    <row r="34" spans="1:51" ht="12.75">
      <c r="A34" s="230"/>
      <c r="B34" s="231"/>
      <c r="C34" s="253"/>
      <c r="D34" s="146">
        <f t="shared" si="13"/>
        <v>0</v>
      </c>
      <c r="E34" s="147"/>
      <c r="F34" s="96">
        <f t="shared" si="16"/>
        <v>0</v>
      </c>
      <c r="G34" s="110"/>
      <c r="H34" s="6"/>
      <c r="I34" s="97">
        <f t="shared" si="17"/>
        <v>0</v>
      </c>
      <c r="J34" s="153"/>
      <c r="K34" s="97">
        <f t="shared" si="18"/>
        <v>0</v>
      </c>
      <c r="L34" s="245"/>
      <c r="M34" s="6"/>
      <c r="N34" s="96">
        <f t="shared" si="19"/>
        <v>0</v>
      </c>
      <c r="O34" s="149"/>
      <c r="P34" s="99"/>
      <c r="Q34" s="150">
        <f t="shared" si="20"/>
        <v>0</v>
      </c>
      <c r="R34" s="149"/>
      <c r="S34" s="99"/>
      <c r="T34" s="152">
        <f t="shared" si="21"/>
        <v>0</v>
      </c>
      <c r="U34" s="153"/>
      <c r="V34" s="97">
        <f t="shared" si="22"/>
        <v>0</v>
      </c>
      <c r="W34" s="154"/>
      <c r="X34" s="104"/>
      <c r="Y34" s="97">
        <f t="shared" si="23"/>
        <v>0</v>
      </c>
      <c r="Z34" s="155"/>
      <c r="AA34" s="150">
        <f t="shared" si="24"/>
        <v>0</v>
      </c>
      <c r="AB34" s="242"/>
      <c r="AC34" s="98"/>
      <c r="AD34" s="99"/>
      <c r="AE34" s="150">
        <f t="shared" si="25"/>
        <v>0</v>
      </c>
      <c r="AF34" s="150"/>
      <c r="AG34" s="156"/>
      <c r="AH34" s="97">
        <f t="shared" si="14"/>
        <v>0</v>
      </c>
      <c r="AI34" s="134"/>
      <c r="AJ34" s="135">
        <v>1916</v>
      </c>
      <c r="AK34" s="135">
        <f t="shared" si="15"/>
        <v>1916</v>
      </c>
      <c r="AL34" s="134"/>
      <c r="AM34" s="61" t="str">
        <f>LOOKUP($AN34,lc!$A$37:lc!$A$48,lc!$B$37:lc!$B$48)</f>
        <v>Senior women</v>
      </c>
      <c r="AN34" s="237">
        <v>1</v>
      </c>
      <c r="AO34" s="134">
        <v>0</v>
      </c>
      <c r="AP34" s="134">
        <f>LOOKUP($AN34,lc!$A$37:lc!$A$48,lc!N$37:lc!N$48)</f>
        <v>1</v>
      </c>
      <c r="AQ34" s="134">
        <f>LOOKUP($AN34,lc!$A$37:lc!$A$48,lc!O$37:lc!O$48)</f>
        <v>1</v>
      </c>
      <c r="AR34" s="134">
        <f>LOOKUP($AN34,lc!$A$37:lc!$A$48,lc!P$37:lc!P$48)</f>
        <v>1</v>
      </c>
      <c r="AS34" s="134">
        <f>LOOKUP($AN34,lc!$A$37:lc!$A$48,lc!Q$37:lc!Q$48)</f>
        <v>1</v>
      </c>
      <c r="AT34" s="134">
        <f>LOOKUP($AN34,lc!$A$37:lc!$A$48,lc!R$37:lc!R$48)</f>
        <v>1</v>
      </c>
      <c r="AU34" s="134">
        <f>LOOKUP($AN34,lc!$A$37:lc!$A$48,lc!S$37:lc!S$48)</f>
        <v>1</v>
      </c>
      <c r="AV34" s="134">
        <f>LOOKUP($AN34,lc!$A$37:lc!$A$48,lc!T$37:lc!T$48)</f>
        <v>1</v>
      </c>
      <c r="AW34" s="134">
        <f>LOOKUP($AN34,lc!$A$37:lc!$A$48,lc!U$37:lc!U$48)</f>
        <v>1</v>
      </c>
      <c r="AX34" s="134">
        <f>LOOKUP($AN34,lc!$A$37:lc!$A$48,lc!V$37:lc!V$48)</f>
        <v>1</v>
      </c>
      <c r="AY34" s="134">
        <f>LOOKUP($AN34,lc!$A$37:lc!$A$48,lc!W$37:lc!W$48)</f>
        <v>1</v>
      </c>
    </row>
    <row r="35" spans="1:51" ht="12.75">
      <c r="A35" s="230"/>
      <c r="B35" s="231"/>
      <c r="C35" s="253"/>
      <c r="D35" s="146">
        <f t="shared" si="13"/>
        <v>0</v>
      </c>
      <c r="E35" s="147"/>
      <c r="F35" s="96">
        <f t="shared" si="16"/>
        <v>0</v>
      </c>
      <c r="G35" s="110"/>
      <c r="H35" s="6"/>
      <c r="I35" s="97">
        <f t="shared" si="17"/>
        <v>0</v>
      </c>
      <c r="J35" s="153"/>
      <c r="K35" s="97">
        <f t="shared" si="18"/>
        <v>0</v>
      </c>
      <c r="L35" s="245"/>
      <c r="M35" s="6"/>
      <c r="N35" s="96">
        <f t="shared" si="19"/>
        <v>0</v>
      </c>
      <c r="O35" s="149"/>
      <c r="P35" s="99"/>
      <c r="Q35" s="150">
        <f t="shared" si="20"/>
        <v>0</v>
      </c>
      <c r="R35" s="149"/>
      <c r="S35" s="99"/>
      <c r="T35" s="152">
        <f t="shared" si="21"/>
        <v>0</v>
      </c>
      <c r="U35" s="153"/>
      <c r="V35" s="97">
        <f t="shared" si="22"/>
        <v>0</v>
      </c>
      <c r="W35" s="154"/>
      <c r="X35" s="104"/>
      <c r="Y35" s="97">
        <f t="shared" si="23"/>
        <v>0</v>
      </c>
      <c r="Z35" s="155"/>
      <c r="AA35" s="150">
        <f t="shared" si="24"/>
        <v>0</v>
      </c>
      <c r="AB35" s="242"/>
      <c r="AC35" s="98"/>
      <c r="AD35" s="99"/>
      <c r="AE35" s="150">
        <f t="shared" si="25"/>
        <v>0</v>
      </c>
      <c r="AF35" s="150"/>
      <c r="AG35" s="156"/>
      <c r="AH35" s="97">
        <f t="shared" si="14"/>
        <v>0</v>
      </c>
      <c r="AI35" s="134"/>
      <c r="AJ35" s="135">
        <v>1378</v>
      </c>
      <c r="AK35" s="135">
        <f t="shared" si="15"/>
        <v>1378</v>
      </c>
      <c r="AL35" s="134"/>
      <c r="AM35" s="61" t="str">
        <f>LOOKUP($AN35,lc!$A$37:lc!$A$48,lc!$B$37:lc!$B$48)</f>
        <v>W70-74</v>
      </c>
      <c r="AN35" s="237">
        <v>9</v>
      </c>
      <c r="AO35" s="134">
        <v>0</v>
      </c>
      <c r="AP35" s="134">
        <f>LOOKUP($AN35,lc!$A$37:lc!$A$48,lc!N$37:lc!N$48)</f>
        <v>0.5954</v>
      </c>
      <c r="AQ35" s="134">
        <f>LOOKUP($AN35,lc!$A$37:lc!$A$48,lc!O$37:lc!O$48)</f>
        <v>2.2056</v>
      </c>
      <c r="AR35" s="134">
        <f>LOOKUP($AN35,lc!$A$37:lc!$A$48,lc!P$37:lc!P$48)</f>
        <v>0.7068</v>
      </c>
      <c r="AS35" s="134">
        <f>LOOKUP($AN35,lc!$A$37:lc!$A$48,lc!Q$37:lc!Q$48)</f>
        <v>1.8388</v>
      </c>
      <c r="AT35" s="134">
        <f>LOOKUP($AN35,lc!$A$37:lc!$A$48,lc!R$37:lc!R$48)</f>
        <v>0.6922</v>
      </c>
      <c r="AU35" s="134">
        <f>LOOKUP($AN35,lc!$A$37:lc!$A$48,lc!S$37:lc!S$48)</f>
        <v>0.6428</v>
      </c>
      <c r="AV35" s="134">
        <f>LOOKUP($AN35,lc!$A$37:lc!$A$48,lc!T$37:lc!T$48)</f>
        <v>1.9654</v>
      </c>
      <c r="AW35" s="134">
        <f>LOOKUP($AN35,lc!$A$37:lc!$A$48,lc!U$37:lc!U$48)</f>
        <v>0.6835</v>
      </c>
      <c r="AX35" s="134">
        <f>LOOKUP($AN35,lc!$A$37:lc!$A$48,lc!V$37:lc!V$48)</f>
        <v>1.8035</v>
      </c>
      <c r="AY35" s="134">
        <f>LOOKUP($AN35,lc!$A$37:lc!$A$48,lc!W$37:lc!W$48)</f>
        <v>0.7027</v>
      </c>
    </row>
    <row r="36" spans="1:51" ht="12.75">
      <c r="A36" s="234"/>
      <c r="B36" s="231"/>
      <c r="C36" s="253"/>
      <c r="D36" s="146">
        <f t="shared" si="13"/>
        <v>0</v>
      </c>
      <c r="E36" s="147"/>
      <c r="F36" s="96">
        <f t="shared" si="16"/>
        <v>0</v>
      </c>
      <c r="G36" s="110"/>
      <c r="H36" s="6"/>
      <c r="I36" s="97">
        <f t="shared" si="17"/>
        <v>0</v>
      </c>
      <c r="J36" s="153"/>
      <c r="K36" s="97">
        <f t="shared" si="18"/>
        <v>0</v>
      </c>
      <c r="L36" s="245"/>
      <c r="M36" s="6"/>
      <c r="N36" s="96">
        <f t="shared" si="19"/>
        <v>0</v>
      </c>
      <c r="O36" s="149"/>
      <c r="P36" s="99"/>
      <c r="Q36" s="150">
        <f t="shared" si="20"/>
        <v>0</v>
      </c>
      <c r="R36" s="149"/>
      <c r="S36" s="99"/>
      <c r="T36" s="152">
        <f t="shared" si="21"/>
        <v>0</v>
      </c>
      <c r="U36" s="153"/>
      <c r="V36" s="97">
        <f t="shared" si="22"/>
        <v>0</v>
      </c>
      <c r="W36" s="154"/>
      <c r="X36" s="104"/>
      <c r="Y36" s="97">
        <f t="shared" si="23"/>
        <v>0</v>
      </c>
      <c r="Z36" s="155"/>
      <c r="AA36" s="150">
        <f t="shared" si="24"/>
        <v>0</v>
      </c>
      <c r="AB36" s="242"/>
      <c r="AC36" s="98"/>
      <c r="AD36" s="99"/>
      <c r="AE36" s="150">
        <f t="shared" si="25"/>
        <v>0</v>
      </c>
      <c r="AF36" s="150"/>
      <c r="AG36" s="156"/>
      <c r="AH36" s="97">
        <f t="shared" si="14"/>
        <v>0</v>
      </c>
      <c r="AI36" s="134"/>
      <c r="AJ36" s="135">
        <v>2441</v>
      </c>
      <c r="AK36" s="135">
        <f t="shared" si="15"/>
        <v>2441</v>
      </c>
      <c r="AL36" s="134"/>
      <c r="AM36" s="61" t="str">
        <f>LOOKUP($AN36,lc!$A$37:lc!$A$48,lc!$B$37:lc!$B$48)</f>
        <v>Women U20</v>
      </c>
      <c r="AN36" s="237">
        <v>13</v>
      </c>
      <c r="AO36" s="134">
        <v>0</v>
      </c>
      <c r="AP36" s="134">
        <f>LOOKUP($AN36,lc!$A$37:lc!$A$48,lc!N$37:lc!N$48)</f>
        <v>1</v>
      </c>
      <c r="AQ36" s="134">
        <f>LOOKUP($AN36,lc!$A$37:lc!$A$48,lc!O$37:lc!O$48)</f>
        <v>1</v>
      </c>
      <c r="AR36" s="134">
        <f>LOOKUP($AN36,lc!$A$37:lc!$A$48,lc!P$37:lc!P$48)</f>
        <v>1</v>
      </c>
      <c r="AS36" s="134">
        <f>LOOKUP($AN36,lc!$A$37:lc!$A$48,lc!Q$37:lc!Q$48)</f>
        <v>1</v>
      </c>
      <c r="AT36" s="134">
        <f>LOOKUP($AN36,lc!$A$37:lc!$A$48,lc!R$37:lc!R$48)</f>
        <v>1</v>
      </c>
      <c r="AU36" s="134">
        <f>LOOKUP($AN36,lc!$A$37:lc!$A$48,lc!S$37:lc!S$48)</f>
        <v>1</v>
      </c>
      <c r="AV36" s="134">
        <f>LOOKUP($AN36,lc!$A$37:lc!$A$48,lc!T$37:lc!T$48)</f>
        <v>1</v>
      </c>
      <c r="AW36" s="134">
        <f>LOOKUP($AN36,lc!$A$37:lc!$A$48,lc!U$37:lc!U$48)</f>
        <v>1</v>
      </c>
      <c r="AX36" s="134">
        <f>LOOKUP($AN36,lc!$A$37:lc!$A$48,lc!V$37:lc!V$48)</f>
        <v>1</v>
      </c>
      <c r="AY36" s="134">
        <f>LOOKUP($AN36,lc!$A$37:lc!$A$48,lc!W$37:lc!W$48)</f>
        <v>1</v>
      </c>
    </row>
    <row r="37" spans="1:51" ht="12.75">
      <c r="A37" s="230"/>
      <c r="B37" s="231"/>
      <c r="C37" s="253"/>
      <c r="D37" s="146">
        <f t="shared" si="13"/>
        <v>0</v>
      </c>
      <c r="E37" s="147"/>
      <c r="F37" s="96">
        <f t="shared" si="16"/>
        <v>0</v>
      </c>
      <c r="G37" s="110"/>
      <c r="H37" s="6"/>
      <c r="I37" s="97">
        <f t="shared" si="17"/>
        <v>0</v>
      </c>
      <c r="J37" s="153"/>
      <c r="K37" s="97">
        <f t="shared" si="18"/>
        <v>0</v>
      </c>
      <c r="L37" s="245"/>
      <c r="M37" s="6"/>
      <c r="N37" s="96">
        <f t="shared" si="19"/>
        <v>0</v>
      </c>
      <c r="O37" s="149"/>
      <c r="P37" s="99"/>
      <c r="Q37" s="150">
        <f t="shared" si="20"/>
        <v>0</v>
      </c>
      <c r="R37" s="149"/>
      <c r="S37" s="99"/>
      <c r="T37" s="152">
        <f t="shared" si="21"/>
        <v>0</v>
      </c>
      <c r="U37" s="153"/>
      <c r="V37" s="97">
        <f t="shared" si="22"/>
        <v>0</v>
      </c>
      <c r="W37" s="154"/>
      <c r="X37" s="104"/>
      <c r="Y37" s="97">
        <f t="shared" si="23"/>
        <v>0</v>
      </c>
      <c r="Z37" s="155"/>
      <c r="AA37" s="150">
        <f t="shared" si="24"/>
        <v>0</v>
      </c>
      <c r="AB37" s="242"/>
      <c r="AC37" s="98"/>
      <c r="AD37" s="99"/>
      <c r="AE37" s="150">
        <f t="shared" si="25"/>
        <v>0</v>
      </c>
      <c r="AF37" s="150"/>
      <c r="AG37" s="156"/>
      <c r="AH37" s="97">
        <f t="shared" si="14"/>
        <v>0</v>
      </c>
      <c r="AI37" s="134"/>
      <c r="AJ37" s="135">
        <v>2400</v>
      </c>
      <c r="AK37" s="135">
        <f t="shared" si="15"/>
        <v>2400</v>
      </c>
      <c r="AL37" s="134"/>
      <c r="AM37" s="61" t="str">
        <f>LOOKUP($AN37,lc!$A$37:lc!$A$48,lc!$B$37:lc!$B$48)</f>
        <v>W50-54</v>
      </c>
      <c r="AN37" s="237">
        <v>5</v>
      </c>
      <c r="AO37" s="134">
        <v>0</v>
      </c>
      <c r="AP37" s="134">
        <f>LOOKUP($AN37,lc!$A$37:lc!$A$48,lc!N$37:lc!N$48)</f>
        <v>0.7903</v>
      </c>
      <c r="AQ37" s="134">
        <f>LOOKUP($AN37,lc!$A$37:lc!$A$48,lc!O$37:lc!O$48)</f>
        <v>1.353</v>
      </c>
      <c r="AR37" s="134">
        <f>LOOKUP($AN37,lc!$A$37:lc!$A$48,lc!P$37:lc!P$48)</f>
        <v>0.8622</v>
      </c>
      <c r="AS37" s="134">
        <f>LOOKUP($AN37,lc!$A$37:lc!$A$48,lc!Q$37:lc!Q$48)</f>
        <v>1.3637</v>
      </c>
      <c r="AT37" s="134">
        <f>LOOKUP($AN37,lc!$A$37:lc!$A$48,lc!R$37:lc!R$48)</f>
        <v>0.8683</v>
      </c>
      <c r="AU37" s="134">
        <f>LOOKUP($AN37,lc!$A$37:lc!$A$48,lc!S$37:lc!S$48)</f>
        <v>0.8473</v>
      </c>
      <c r="AV37" s="134">
        <f>LOOKUP($AN37,lc!$A$37:lc!$A$48,lc!T$37:lc!T$48)</f>
        <v>1.3147</v>
      </c>
      <c r="AW37" s="134">
        <f>LOOKUP($AN37,lc!$A$37:lc!$A$48,lc!U$37:lc!U$48)</f>
        <v>0.8592</v>
      </c>
      <c r="AX37" s="134">
        <f>LOOKUP($AN37,lc!$A$37:lc!$A$48,lc!V$37:lc!V$48)</f>
        <v>1.3067</v>
      </c>
      <c r="AY37" s="134">
        <f>LOOKUP($AN37,lc!$A$37:lc!$A$48,lc!W$37:lc!W$48)</f>
        <v>0.8792</v>
      </c>
    </row>
    <row r="38" spans="1:51" ht="12.75">
      <c r="A38" s="230"/>
      <c r="B38" s="231"/>
      <c r="C38" s="253"/>
      <c r="D38" s="146">
        <f t="shared" si="13"/>
        <v>0</v>
      </c>
      <c r="E38" s="147"/>
      <c r="F38" s="96">
        <f t="shared" si="16"/>
        <v>0</v>
      </c>
      <c r="G38" s="110"/>
      <c r="H38" s="6"/>
      <c r="I38" s="97">
        <f t="shared" si="17"/>
        <v>0</v>
      </c>
      <c r="J38" s="153"/>
      <c r="K38" s="97">
        <f t="shared" si="18"/>
        <v>0</v>
      </c>
      <c r="L38" s="245"/>
      <c r="M38" s="6"/>
      <c r="N38" s="96">
        <f t="shared" si="19"/>
        <v>0</v>
      </c>
      <c r="O38" s="149"/>
      <c r="P38" s="99"/>
      <c r="Q38" s="150">
        <f t="shared" si="20"/>
        <v>0</v>
      </c>
      <c r="R38" s="149"/>
      <c r="S38" s="99"/>
      <c r="T38" s="152">
        <f t="shared" si="21"/>
        <v>0</v>
      </c>
      <c r="U38" s="153"/>
      <c r="V38" s="97">
        <f t="shared" si="22"/>
        <v>0</v>
      </c>
      <c r="W38" s="154"/>
      <c r="X38" s="104"/>
      <c r="Y38" s="97">
        <f t="shared" si="23"/>
        <v>0</v>
      </c>
      <c r="Z38" s="155"/>
      <c r="AA38" s="150">
        <f t="shared" si="24"/>
        <v>0</v>
      </c>
      <c r="AB38" s="242"/>
      <c r="AC38" s="98"/>
      <c r="AD38" s="99"/>
      <c r="AE38" s="150">
        <f t="shared" si="25"/>
        <v>0</v>
      </c>
      <c r="AF38" s="150"/>
      <c r="AG38" s="156"/>
      <c r="AH38" s="97">
        <f t="shared" si="14"/>
        <v>0</v>
      </c>
      <c r="AI38" s="134"/>
      <c r="AJ38" s="135">
        <v>1656</v>
      </c>
      <c r="AK38" s="135">
        <f t="shared" si="15"/>
        <v>1656</v>
      </c>
      <c r="AL38" s="134"/>
      <c r="AM38" s="61" t="str">
        <f>LOOKUP($AN38,lc!$A$37:lc!$A$48,lc!$B$37:lc!$B$48)</f>
        <v>W35-39</v>
      </c>
      <c r="AN38" s="237">
        <v>2</v>
      </c>
      <c r="AO38" s="134">
        <v>0</v>
      </c>
      <c r="AP38" s="134">
        <f>LOOKUP($AN38,lc!$A$37:lc!$A$48,lc!N$37:lc!N$48)</f>
        <v>0.9852</v>
      </c>
      <c r="AQ38" s="134">
        <f>LOOKUP($AN38,lc!$A$37:lc!$A$48,lc!O$37:lc!O$48)</f>
        <v>1</v>
      </c>
      <c r="AR38" s="134">
        <f>LOOKUP($AN38,lc!$A$37:lc!$A$48,lc!P$37:lc!P$48)</f>
        <v>0.9702</v>
      </c>
      <c r="AS38" s="134">
        <f>LOOKUP($AN38,lc!$A$37:lc!$A$48,lc!Q$37:lc!Q$48)</f>
        <v>1.0989</v>
      </c>
      <c r="AT38" s="134">
        <f>LOOKUP($AN38,lc!$A$37:lc!$A$48,lc!R$37:lc!R$48)</f>
        <v>0.9862</v>
      </c>
      <c r="AU38" s="134">
        <f>LOOKUP($AN38,lc!$A$37:lc!$A$48,lc!S$37:lc!S$48)</f>
        <v>0.9614</v>
      </c>
      <c r="AV38" s="134">
        <f>LOOKUP($AN38,lc!$A$37:lc!$A$48,lc!T$37:lc!T$48)</f>
        <v>1.0621</v>
      </c>
      <c r="AW38" s="134">
        <f>LOOKUP($AN38,lc!$A$37:lc!$A$48,lc!U$37:lc!U$48)</f>
        <v>0.9768</v>
      </c>
      <c r="AX38" s="134">
        <f>LOOKUP($AN38,lc!$A$37:lc!$A$48,lc!V$37:lc!V$48)</f>
        <v>1.0261</v>
      </c>
      <c r="AY38" s="134">
        <f>LOOKUP($AN38,lc!$A$37:lc!$A$48,lc!W$37:lc!W$48)</f>
        <v>0.9974</v>
      </c>
    </row>
    <row r="39" spans="1:51" ht="12.75">
      <c r="A39" s="230"/>
      <c r="B39" s="235"/>
      <c r="C39" s="253"/>
      <c r="D39" s="146">
        <f t="shared" si="13"/>
        <v>0</v>
      </c>
      <c r="E39" s="147"/>
      <c r="F39" s="96">
        <f t="shared" si="16"/>
        <v>0</v>
      </c>
      <c r="G39" s="110"/>
      <c r="H39" s="6"/>
      <c r="I39" s="97">
        <f t="shared" si="17"/>
        <v>0</v>
      </c>
      <c r="J39" s="153"/>
      <c r="K39" s="97">
        <f t="shared" si="18"/>
        <v>0</v>
      </c>
      <c r="L39" s="110"/>
      <c r="M39" s="6"/>
      <c r="N39" s="96">
        <f t="shared" si="19"/>
        <v>0</v>
      </c>
      <c r="O39" s="149"/>
      <c r="P39" s="99"/>
      <c r="Q39" s="150">
        <f t="shared" si="20"/>
        <v>0</v>
      </c>
      <c r="R39" s="149"/>
      <c r="S39" s="99"/>
      <c r="T39" s="152">
        <f t="shared" si="21"/>
        <v>0</v>
      </c>
      <c r="U39" s="153"/>
      <c r="V39" s="97">
        <f t="shared" si="22"/>
        <v>0</v>
      </c>
      <c r="W39" s="154"/>
      <c r="X39" s="104"/>
      <c r="Y39" s="97">
        <f>IF(W39+X39=0,0,IF((60*INT(W39)+X39)*AW39&gt;535,0,INT(0.02883*(INT(100*(535-(60*INT(W39)+X39)*AW39))/100)^1.88)))</f>
        <v>0</v>
      </c>
      <c r="Z39" s="155"/>
      <c r="AA39" s="150">
        <f t="shared" si="24"/>
        <v>0</v>
      </c>
      <c r="AB39" s="242"/>
      <c r="AC39" s="98"/>
      <c r="AD39" s="99"/>
      <c r="AE39" s="150">
        <f t="shared" si="25"/>
        <v>0</v>
      </c>
      <c r="AF39" s="150"/>
      <c r="AG39" s="156"/>
      <c r="AH39" s="97">
        <f t="shared" si="14"/>
        <v>0</v>
      </c>
      <c r="AI39" s="134"/>
      <c r="AJ39" s="135">
        <v>2197</v>
      </c>
      <c r="AK39" s="135">
        <f t="shared" si="15"/>
        <v>2197</v>
      </c>
      <c r="AL39" s="134"/>
      <c r="AM39" s="61" t="str">
        <f>LOOKUP($AN39,lc!$A$37:lc!$A$48,lc!$B$37:lc!$B$48)</f>
        <v>W40-44</v>
      </c>
      <c r="AN39" s="237">
        <v>3</v>
      </c>
      <c r="AO39" s="134">
        <v>0</v>
      </c>
      <c r="AP39" s="134">
        <f>LOOKUP($AN39,lc!$A$37:lc!$A$48,lc!N$37:lc!N$48)</f>
        <v>0.8694</v>
      </c>
      <c r="AQ39" s="134">
        <f>LOOKUP($AN39,lc!$A$37:lc!$A$48,lc!O$37:lc!O$48)</f>
        <v>1.0597</v>
      </c>
      <c r="AR39" s="134">
        <f>LOOKUP($AN39,lc!$A$37:lc!$A$48,lc!P$37:lc!P$48)</f>
        <v>0.9342</v>
      </c>
      <c r="AS39" s="134">
        <f>LOOKUP($AN39,lc!$A$37:lc!$A$48,lc!Q$37:lc!Q$48)</f>
        <v>1.1744</v>
      </c>
      <c r="AT39" s="134">
        <f>LOOKUP($AN39,lc!$A$37:lc!$A$48,lc!R$37:lc!R$48)</f>
        <v>0.9474</v>
      </c>
      <c r="AU39" s="134">
        <f>LOOKUP($AN39,lc!$A$37:lc!$A$48,lc!S$37:lc!S$48)</f>
        <v>0.9137</v>
      </c>
      <c r="AV39" s="134">
        <f>LOOKUP($AN39,lc!$A$37:lc!$A$48,lc!T$37:lc!T$48)</f>
        <v>1.1475</v>
      </c>
      <c r="AW39" s="134">
        <f>LOOKUP($AN39,lc!$A$37:lc!$A$48,lc!U$37:lc!U$48)</f>
        <v>0.9381</v>
      </c>
      <c r="AX39" s="134">
        <f>LOOKUP($AN39,lc!$A$37:lc!$A$48,lc!V$37:lc!V$48)</f>
        <v>1.1122</v>
      </c>
      <c r="AY39" s="134">
        <f>LOOKUP($AN39,lc!$A$37:lc!$A$48,lc!W$37:lc!W$48)</f>
        <v>0.9585</v>
      </c>
    </row>
    <row r="40" spans="1:37" ht="12.75">
      <c r="A40" s="157"/>
      <c r="B40" s="158"/>
      <c r="C40" s="254"/>
      <c r="D40" s="158"/>
      <c r="E40" s="159"/>
      <c r="F40" s="160"/>
      <c r="G40" s="161"/>
      <c r="H40" s="162"/>
      <c r="I40" s="163"/>
      <c r="J40" s="162"/>
      <c r="K40" s="163"/>
      <c r="L40" s="161"/>
      <c r="M40" s="162"/>
      <c r="N40" s="160"/>
      <c r="O40" s="164"/>
      <c r="P40" s="165"/>
      <c r="Q40" s="166"/>
      <c r="R40" s="166"/>
      <c r="S40" s="159"/>
      <c r="T40" s="167"/>
      <c r="U40" s="162"/>
      <c r="V40" s="163"/>
      <c r="W40" s="168"/>
      <c r="X40" s="169"/>
      <c r="Y40" s="120"/>
      <c r="Z40" s="159"/>
      <c r="AA40" s="136"/>
      <c r="AB40" s="137"/>
      <c r="AC40" s="164"/>
      <c r="AD40" s="165"/>
      <c r="AE40" s="136"/>
      <c r="AF40" s="136"/>
      <c r="AG40" s="120"/>
      <c r="AH40" s="120"/>
      <c r="AK40" s="63">
        <f t="shared" si="15"/>
        <v>0</v>
      </c>
    </row>
    <row r="41" spans="3:22" ht="12.75">
      <c r="C41" s="255"/>
      <c r="D41" s="20"/>
      <c r="E41" s="20"/>
      <c r="F41" s="20"/>
      <c r="H41" s="20"/>
      <c r="I41" s="20"/>
      <c r="J41" s="20"/>
      <c r="K41" s="20"/>
      <c r="L41" s="170"/>
      <c r="M41" s="20"/>
      <c r="S41" s="20"/>
      <c r="T41" s="20"/>
      <c r="U41" s="20"/>
      <c r="V41" s="20"/>
    </row>
    <row r="42" spans="3:22" ht="12.75">
      <c r="C42" s="255"/>
      <c r="D42" s="20"/>
      <c r="E42" s="20"/>
      <c r="F42" s="20"/>
      <c r="H42" s="20"/>
      <c r="I42" s="20"/>
      <c r="J42" s="20"/>
      <c r="K42" s="20"/>
      <c r="L42" s="170"/>
      <c r="M42" s="20"/>
      <c r="S42" s="20"/>
      <c r="T42" s="20"/>
      <c r="U42" s="20"/>
      <c r="V42" s="20"/>
    </row>
    <row r="43" spans="3:22" ht="12.75">
      <c r="C43" s="255"/>
      <c r="D43" s="20"/>
      <c r="E43" s="20"/>
      <c r="F43" s="20"/>
      <c r="H43" s="20"/>
      <c r="I43" s="20"/>
      <c r="J43" s="20"/>
      <c r="K43" s="20"/>
      <c r="L43" s="170"/>
      <c r="M43" s="20"/>
      <c r="S43" s="20"/>
      <c r="T43" s="20"/>
      <c r="U43" s="20"/>
      <c r="V43" s="20"/>
    </row>
    <row r="44" spans="3:22" ht="12.75">
      <c r="C44" s="255"/>
      <c r="D44" s="20"/>
      <c r="E44" s="20"/>
      <c r="F44" s="20"/>
      <c r="H44" s="20"/>
      <c r="I44" s="20"/>
      <c r="J44" s="20"/>
      <c r="K44" s="20"/>
      <c r="L44" s="170"/>
      <c r="M44" s="20"/>
      <c r="S44" s="20"/>
      <c r="T44" s="20"/>
      <c r="U44" s="20"/>
      <c r="V44" s="20"/>
    </row>
    <row r="45" spans="3:22" ht="12.75">
      <c r="C45" s="255"/>
      <c r="D45" s="20"/>
      <c r="E45" s="20"/>
      <c r="F45" s="20"/>
      <c r="H45" s="20"/>
      <c r="I45" s="20"/>
      <c r="J45" s="20"/>
      <c r="K45" s="20"/>
      <c r="L45" s="170"/>
      <c r="M45" s="20"/>
      <c r="S45" s="20"/>
      <c r="T45" s="20"/>
      <c r="U45" s="20"/>
      <c r="V45" s="20"/>
    </row>
    <row r="46" spans="3:22" ht="12.75">
      <c r="C46" s="255"/>
      <c r="D46" s="20"/>
      <c r="E46" s="20"/>
      <c r="F46" s="20"/>
      <c r="H46" s="20"/>
      <c r="I46" s="20"/>
      <c r="J46" s="20"/>
      <c r="K46" s="20"/>
      <c r="L46" s="170"/>
      <c r="M46" s="20"/>
      <c r="S46" s="20"/>
      <c r="T46" s="20"/>
      <c r="U46" s="20"/>
      <c r="V46" s="20"/>
    </row>
  </sheetData>
  <sheetProtection selectLockedCells="1"/>
  <conditionalFormatting sqref="F1 F47:F65534 H47:H65534 J47:J65534 K1:K2 M47:M65534 T47:T65534 V47:V65534 W41:W65534 AA1:AA2 AD1 AG41:AH65534 AK2 AK20 AH3:AH19 T1:T20 AF3:AF19 F3:G20 I1:I20 K3:L20 N1:N20 Q2:Q20 V1:V20 Y1:Y20 AA3:AB20 AE2:AE20 AH23:AH39 AF23:AF39 F23:G40 K23:L40 I23:I40 T23:T40 V23:V40 Y23:Y40 Q23:Q40 N23:N40 AA23:AB40 AE23:AE40">
    <cfRule type="cellIs" priority="4" dxfId="0" operator="equal" stopIfTrue="1">
      <formula>0</formula>
    </cfRule>
  </conditionalFormatting>
  <conditionalFormatting sqref="AF20:AH20">
    <cfRule type="cellIs" priority="5" dxfId="0" operator="equal" stopIfTrue="1">
      <formula>0</formula>
    </cfRule>
  </conditionalFormatting>
  <conditionalFormatting sqref="R20">
    <cfRule type="cellIs" priority="6" dxfId="0" operator="equal" stopIfTrue="1">
      <formula>0</formula>
    </cfRule>
  </conditionalFormatting>
  <conditionalFormatting sqref="F21 I21:I22 K21:K22 N21:N22 Q22 T21:T22 V21:V22 Y21:Y22 AA21:AA22 AD21 AE22 AK22 AK40">
    <cfRule type="cellIs" priority="1" dxfId="0" operator="equal" stopIfTrue="1">
      <formula>0</formula>
    </cfRule>
  </conditionalFormatting>
  <conditionalFormatting sqref="AF40:AH40">
    <cfRule type="cellIs" priority="2" dxfId="0" operator="equal" stopIfTrue="1">
      <formula>0</formula>
    </cfRule>
  </conditionalFormatting>
  <conditionalFormatting sqref="R40">
    <cfRule type="cellIs" priority="3" dxfId="0" operator="equal" stopIfTrue="1">
      <formula>0</formula>
    </cfRule>
  </conditionalFormatting>
  <printOptions/>
  <pageMargins left="0.3541666666666667" right="0.31527777777777777" top="0.9840277777777777" bottom="0.9840277777777777" header="0.5118055555555555" footer="0.5118055555555555"/>
  <pageSetup horizontalDpi="300" verticalDpi="300" orientation="landscape" paperSize="9" r:id="rId1"/>
  <headerFooter alignWithMargins="0">
    <oddHeader>&amp;L20 kamp 27 juni 2015&amp;RAV Trias</oddHeader>
  </headerFooter>
  <ignoredErrors>
    <ignoredError sqref="A3:B8 A9:B10 B23 A23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H80"/>
  <sheetViews>
    <sheetView zoomScale="80" zoomScaleNormal="80" zoomScalePageLayoutView="0" workbookViewId="0" topLeftCell="A1">
      <selection activeCell="F16" sqref="F16"/>
    </sheetView>
  </sheetViews>
  <sheetFormatPr defaultColWidth="9.140625" defaultRowHeight="12.75"/>
  <cols>
    <col min="1" max="1" width="35.7109375" style="0" customWidth="1"/>
    <col min="2" max="2" width="9.7109375" style="184" customWidth="1"/>
    <col min="3" max="3" width="12.8515625" style="176" customWidth="1"/>
    <col min="4" max="4" width="12.28125" style="0" customWidth="1"/>
    <col min="5" max="5" width="22.57421875" style="0" customWidth="1"/>
    <col min="6" max="6" width="6.57421875" style="0" customWidth="1"/>
    <col min="7" max="7" width="5.00390625" style="0" customWidth="1"/>
    <col min="8" max="9" width="6.57421875" style="0" customWidth="1"/>
    <col min="10" max="10" width="4.00390625" style="0" customWidth="1"/>
    <col min="11" max="11" width="6.00390625" style="0" customWidth="1"/>
    <col min="12" max="12" width="4.00390625" style="0" customWidth="1"/>
    <col min="15" max="15" width="6.28125" style="0" customWidth="1"/>
    <col min="16" max="16" width="5.57421875" style="0" customWidth="1"/>
  </cols>
  <sheetData>
    <row r="1" spans="1:5" ht="25.5">
      <c r="A1" s="174" t="s">
        <v>166</v>
      </c>
      <c r="B1" s="175" t="str">
        <f>INDEX(wh!$B$2:wh!$N$23,$D$2,1)</f>
        <v>100 meter</v>
      </c>
      <c r="D1" s="177"/>
      <c r="E1" s="175"/>
    </row>
    <row r="2" spans="1:5" ht="25.5">
      <c r="A2" s="174"/>
      <c r="B2" s="175"/>
      <c r="D2" s="177">
        <v>1</v>
      </c>
      <c r="E2" s="177">
        <v>1</v>
      </c>
    </row>
    <row r="3" spans="1:5" ht="20.25">
      <c r="A3" s="178" t="s">
        <v>96</v>
      </c>
      <c r="B3" s="179" t="s">
        <v>167</v>
      </c>
      <c r="C3" s="180" t="s">
        <v>168</v>
      </c>
      <c r="D3" s="178"/>
      <c r="E3" s="181" t="s">
        <v>169</v>
      </c>
    </row>
    <row r="4" spans="1:8" ht="20.25">
      <c r="A4" s="182" t="str">
        <f>'Dag 1 20 kamp'!A6</f>
        <v>Wim Threels </v>
      </c>
      <c r="B4" s="182">
        <f>'Dag 1 20 kamp'!B6</f>
        <v>6</v>
      </c>
      <c r="C4" s="180" t="s">
        <v>170</v>
      </c>
      <c r="D4" s="186" t="str">
        <f>INDEX(wh!$C$2:$P$21,$D$2,'Dag 2 20 kamp'!$AN$18)</f>
        <v> </v>
      </c>
      <c r="E4" s="296">
        <v>13.69</v>
      </c>
      <c r="H4" s="19"/>
    </row>
    <row r="5" spans="1:8" ht="20.25">
      <c r="A5" s="263" t="str">
        <f>'Dag 1 20 kamp'!A7</f>
        <v>Thomas Collinet</v>
      </c>
      <c r="B5" s="263">
        <f>'Dag 1 20 kamp'!B7</f>
        <v>5</v>
      </c>
      <c r="C5" s="180" t="s">
        <v>172</v>
      </c>
      <c r="D5" s="186" t="str">
        <f>INDEX(wh!$C$2:$P$21,$D$2,'Dag 2 20 kamp'!$AN$16)</f>
        <v> </v>
      </c>
      <c r="E5" s="296">
        <v>13.52</v>
      </c>
      <c r="H5" s="19"/>
    </row>
    <row r="6" spans="1:8" ht="20.25">
      <c r="A6" s="263" t="str">
        <f>'Dag 1 20 kamp'!A8</f>
        <v>Reinhardt Engert</v>
      </c>
      <c r="B6" s="263">
        <f>'Dag 1 20 kamp'!B8</f>
        <v>4</v>
      </c>
      <c r="C6" s="180" t="s">
        <v>173</v>
      </c>
      <c r="D6" s="186"/>
      <c r="E6" s="296">
        <v>18.09</v>
      </c>
      <c r="H6" s="19"/>
    </row>
    <row r="7" spans="1:8" ht="20.25">
      <c r="A7" s="263" t="str">
        <f>'Dag 1 20 kamp'!A9</f>
        <v>Herman van der Velden</v>
      </c>
      <c r="B7" s="263">
        <f>'Dag 1 20 kamp'!B9</f>
        <v>3</v>
      </c>
      <c r="C7" s="180" t="s">
        <v>175</v>
      </c>
      <c r="D7" s="186" t="str">
        <f>INDEX(wh!$C$2:$P$21,$D$2,'Dag 2 20 kamp'!$AN$15)</f>
        <v> </v>
      </c>
      <c r="E7" s="296"/>
      <c r="H7" s="19"/>
    </row>
    <row r="8" spans="1:8" ht="20.25">
      <c r="A8" s="263" t="str">
        <f>'Dag 1 20 kamp'!$A$23</f>
        <v>Bonnie Liefting </v>
      </c>
      <c r="B8" s="263">
        <f>'Dag 1 20 kamp'!B23</f>
        <v>1</v>
      </c>
      <c r="C8" s="180" t="s">
        <v>176</v>
      </c>
      <c r="D8" s="186" t="str">
        <f>INDEX(wh!$C$2:$P$21,$D$2,'Dag 2 20 kamp'!$AN$17)</f>
        <v> </v>
      </c>
      <c r="E8" s="296">
        <v>14.08</v>
      </c>
      <c r="H8" s="19"/>
    </row>
    <row r="9" spans="1:8" ht="20.25">
      <c r="A9" s="185"/>
      <c r="B9" s="185"/>
      <c r="C9" s="180" t="s">
        <v>177</v>
      </c>
      <c r="D9" s="186" t="str">
        <f>INDEX(wh!$C$2:$P$21,$D$2,'Dag 2 20 kamp'!$AN$19)</f>
        <v> </v>
      </c>
      <c r="E9" s="181"/>
      <c r="H9" s="19"/>
    </row>
    <row r="10" spans="1:8" ht="20.25">
      <c r="A10" s="182"/>
      <c r="B10" s="183"/>
      <c r="C10" s="180"/>
      <c r="D10" s="178"/>
      <c r="E10" s="181"/>
      <c r="F10" s="171"/>
      <c r="H10" s="19"/>
    </row>
    <row r="11" spans="1:5" ht="20.25">
      <c r="A11" s="178" t="s">
        <v>96</v>
      </c>
      <c r="B11" s="179" t="s">
        <v>167</v>
      </c>
      <c r="C11" s="180" t="s">
        <v>168</v>
      </c>
      <c r="D11" s="178"/>
      <c r="E11" s="181" t="s">
        <v>169</v>
      </c>
    </row>
    <row r="12" spans="1:8" ht="20.25">
      <c r="A12" s="182" t="str">
        <f>'Dag 1 20 kamp'!A3</f>
        <v>Joni van Loon</v>
      </c>
      <c r="B12" s="182">
        <f>'Dag 1 20 kamp'!B3</f>
        <v>9</v>
      </c>
      <c r="C12" s="180" t="s">
        <v>178</v>
      </c>
      <c r="D12" s="186" t="str">
        <f>INDEX(wh!$C$2:$P$21,$D$2,'Dag 2 20 kamp'!$AN$12)</f>
        <v> </v>
      </c>
      <c r="E12" s="296"/>
      <c r="F12" s="172"/>
      <c r="H12" s="19"/>
    </row>
    <row r="13" spans="1:8" ht="20.25">
      <c r="A13" s="182" t="str">
        <f>'Dag 1 20 kamp'!A4</f>
        <v>Siddhi Imming</v>
      </c>
      <c r="B13" s="182">
        <f>'Dag 1 20 kamp'!B4</f>
        <v>8</v>
      </c>
      <c r="C13" s="180" t="s">
        <v>180</v>
      </c>
      <c r="D13" s="186" t="str">
        <f>INDEX(wh!$C$2:$P$21,$D$2,'Dag 2 20 kamp'!$AN$10)</f>
        <v> </v>
      </c>
      <c r="E13" s="296">
        <v>13.26</v>
      </c>
      <c r="F13" s="172"/>
      <c r="H13" s="19"/>
    </row>
    <row r="14" spans="1:8" ht="20.25">
      <c r="A14" s="182" t="str">
        <f>'Dag 1 20 kamp'!A5</f>
        <v>Cedric Bouele</v>
      </c>
      <c r="B14" s="182">
        <f>'Dag 1 20 kamp'!B5</f>
        <v>7</v>
      </c>
      <c r="C14" s="180" t="s">
        <v>181</v>
      </c>
      <c r="D14" s="186"/>
      <c r="E14" s="296">
        <v>13.58</v>
      </c>
      <c r="H14" s="19"/>
    </row>
    <row r="15" spans="1:8" ht="20.25">
      <c r="A15" s="182" t="str">
        <f>'Dag 1 20 kamp'!$A$10</f>
        <v>Sijmen Liefting</v>
      </c>
      <c r="B15" s="182">
        <f>'Dag 1 20 kamp'!B10</f>
        <v>2</v>
      </c>
      <c r="C15" s="180" t="s">
        <v>182</v>
      </c>
      <c r="D15" s="186" t="str">
        <f>INDEX(wh!$C$2:$P$21,$D$2,'Dag 1 20 kamp'!$AK$9)</f>
        <v> </v>
      </c>
      <c r="E15" s="296">
        <v>12.45</v>
      </c>
      <c r="H15" s="19"/>
    </row>
    <row r="16" spans="1:8" ht="20.25">
      <c r="A16" s="182"/>
      <c r="B16" s="182"/>
      <c r="C16" s="180" t="s">
        <v>183</v>
      </c>
      <c r="D16" s="186" t="str">
        <f>INDEX(wh!$C$2:$P$21,$D$2,'Dag 1 20 kamp'!$AK$11)</f>
        <v> </v>
      </c>
      <c r="E16" s="181"/>
      <c r="H16" s="19"/>
    </row>
    <row r="17" spans="1:8" ht="20.25">
      <c r="A17" s="182"/>
      <c r="B17" s="182"/>
      <c r="C17" s="180" t="s">
        <v>184</v>
      </c>
      <c r="D17" s="186" t="str">
        <f>INDEX(wh!$C$2:wh!$P$21,$D$2,'Dag 2 20 kamp'!AN13)</f>
        <v> </v>
      </c>
      <c r="E17" s="181"/>
      <c r="H17" s="19"/>
    </row>
    <row r="18" spans="1:8" ht="20.25">
      <c r="A18" s="182"/>
      <c r="B18" s="183"/>
      <c r="C18" s="180"/>
      <c r="D18" s="178"/>
      <c r="E18" s="181"/>
      <c r="H18" s="19"/>
    </row>
    <row r="19" spans="1:5" ht="20.25">
      <c r="A19" s="178" t="s">
        <v>96</v>
      </c>
      <c r="B19" s="179" t="s">
        <v>167</v>
      </c>
      <c r="C19" s="180" t="s">
        <v>168</v>
      </c>
      <c r="D19" s="178"/>
      <c r="E19" s="181" t="s">
        <v>169</v>
      </c>
    </row>
    <row r="20" spans="1:8" ht="20.25">
      <c r="A20" s="182"/>
      <c r="B20" s="182"/>
      <c r="C20" s="180" t="s">
        <v>185</v>
      </c>
      <c r="D20" s="186" t="str">
        <f>INDEX(wh!$C$2:$P$21,$D$2,'Dag 2 20 kamp'!$AN$7)</f>
        <v> </v>
      </c>
      <c r="E20" s="181"/>
      <c r="H20" s="19"/>
    </row>
    <row r="21" spans="1:8" ht="20.25">
      <c r="A21" s="182"/>
      <c r="B21" s="182"/>
      <c r="C21" s="180" t="s">
        <v>186</v>
      </c>
      <c r="D21" s="186" t="str">
        <f>INDEX(wh!$C$2:$P$21,$D$2,'Dag 2 20 kamp'!$AN$5)</f>
        <v> </v>
      </c>
      <c r="E21" s="181"/>
      <c r="H21" s="19"/>
    </row>
    <row r="22" spans="1:8" ht="20.25">
      <c r="A22" s="182"/>
      <c r="B22" s="182"/>
      <c r="C22" s="180" t="s">
        <v>187</v>
      </c>
      <c r="D22" s="186" t="str">
        <f>INDEX(wh!$C$2:$P$21,$D$2,'Dag 2 20 kamp'!$AN$3)</f>
        <v> </v>
      </c>
      <c r="E22" s="181"/>
      <c r="H22" s="19"/>
    </row>
    <row r="23" spans="1:8" ht="20.25">
      <c r="A23" s="182"/>
      <c r="B23" s="182"/>
      <c r="C23" s="180" t="s">
        <v>188</v>
      </c>
      <c r="D23" s="186" t="str">
        <f>INDEX(wh!$C$2:$P$21,$D$2,'Dag 2 20 kamp'!$AN$4)</f>
        <v> </v>
      </c>
      <c r="E23" s="181"/>
      <c r="H23" s="19"/>
    </row>
    <row r="24" spans="1:8" ht="20.25">
      <c r="A24" s="182"/>
      <c r="B24" s="182"/>
      <c r="C24" s="180" t="s">
        <v>189</v>
      </c>
      <c r="D24" s="186" t="str">
        <f>INDEX(wh!$C$2:$P$21,$D$2,'Dag 2 20 kamp'!$AN$6)</f>
        <v> </v>
      </c>
      <c r="E24" s="181"/>
      <c r="H24" s="19"/>
    </row>
    <row r="25" spans="3:8" ht="20.25">
      <c r="C25" s="180" t="s">
        <v>190</v>
      </c>
      <c r="D25" s="186" t="str">
        <f>INDEX(wh!$C$2:$P$21,$D$2,'Dag 2 20 kamp'!$AN$8)</f>
        <v> </v>
      </c>
      <c r="E25" s="181"/>
      <c r="H25" s="19"/>
    </row>
    <row r="26" spans="1:5" ht="20.25">
      <c r="A26" s="182"/>
      <c r="B26" s="182"/>
      <c r="C26"/>
      <c r="D26" s="178"/>
      <c r="E26" s="181"/>
    </row>
    <row r="27" spans="1:5" ht="20.25">
      <c r="A27" s="178" t="s">
        <v>96</v>
      </c>
      <c r="B27" s="179" t="s">
        <v>167</v>
      </c>
      <c r="C27" s="180" t="s">
        <v>168</v>
      </c>
      <c r="D27" s="178"/>
      <c r="E27" s="181" t="s">
        <v>169</v>
      </c>
    </row>
    <row r="28" spans="1:5" ht="20.25">
      <c r="A28" s="178"/>
      <c r="B28" s="179"/>
      <c r="C28" s="180" t="s">
        <v>191</v>
      </c>
      <c r="D28" s="186"/>
      <c r="E28" s="181"/>
    </row>
    <row r="29" spans="1:5" ht="20.25">
      <c r="A29" s="178"/>
      <c r="B29" s="179"/>
      <c r="C29" s="180" t="s">
        <v>193</v>
      </c>
      <c r="D29" s="186"/>
      <c r="E29" s="181"/>
    </row>
    <row r="30" spans="1:5" ht="20.25">
      <c r="A30" s="178"/>
      <c r="B30" s="179"/>
      <c r="C30" s="180" t="s">
        <v>194</v>
      </c>
      <c r="D30" s="186"/>
      <c r="E30" s="181"/>
    </row>
    <row r="31" spans="1:5" ht="20.25">
      <c r="A31" s="178"/>
      <c r="B31" s="179"/>
      <c r="C31" s="180" t="s">
        <v>195</v>
      </c>
      <c r="D31" s="186"/>
      <c r="E31" s="181"/>
    </row>
    <row r="32" spans="1:5" ht="20.25">
      <c r="A32" s="182"/>
      <c r="B32" s="182"/>
      <c r="C32" s="180" t="s">
        <v>196</v>
      </c>
      <c r="D32" s="186"/>
      <c r="E32" s="181"/>
    </row>
    <row r="33" spans="1:5" ht="20.25">
      <c r="A33" s="182"/>
      <c r="B33" s="182"/>
      <c r="C33" s="180" t="s">
        <v>197</v>
      </c>
      <c r="D33" s="186"/>
      <c r="E33" s="181"/>
    </row>
    <row r="48" spans="1:5" ht="25.5">
      <c r="A48" s="174"/>
      <c r="B48" s="175"/>
      <c r="D48" s="177"/>
      <c r="E48" s="175"/>
    </row>
    <row r="49" spans="1:5" ht="25.5">
      <c r="A49" s="174"/>
      <c r="B49" s="175"/>
      <c r="D49" s="177"/>
      <c r="E49" s="177"/>
    </row>
    <row r="50" spans="1:5" ht="20.25">
      <c r="A50" s="178"/>
      <c r="B50" s="179"/>
      <c r="C50" s="180"/>
      <c r="D50" s="178"/>
      <c r="E50" s="187"/>
    </row>
    <row r="51" spans="1:5" ht="20.25">
      <c r="A51" s="182"/>
      <c r="B51" s="182"/>
      <c r="C51" s="180"/>
      <c r="D51" s="186"/>
      <c r="E51" s="187"/>
    </row>
    <row r="52" spans="1:5" ht="20.25">
      <c r="A52" s="182"/>
      <c r="B52" s="182"/>
      <c r="C52" s="180"/>
      <c r="D52" s="186"/>
      <c r="E52" s="187"/>
    </row>
    <row r="53" spans="1:5" ht="20.25">
      <c r="A53" s="182"/>
      <c r="B53" s="182"/>
      <c r="C53" s="180"/>
      <c r="D53" s="186"/>
      <c r="E53" s="187"/>
    </row>
    <row r="54" spans="1:5" ht="20.25">
      <c r="A54" s="182"/>
      <c r="B54" s="182"/>
      <c r="C54" s="180"/>
      <c r="D54" s="186"/>
      <c r="E54" s="187"/>
    </row>
    <row r="55" spans="1:5" ht="20.25">
      <c r="A55" s="182"/>
      <c r="B55" s="182"/>
      <c r="C55" s="180"/>
      <c r="D55" s="186"/>
      <c r="E55" s="187"/>
    </row>
    <row r="56" spans="1:5" ht="20.25">
      <c r="A56" s="182"/>
      <c r="B56" s="182"/>
      <c r="C56" s="180"/>
      <c r="D56" s="186"/>
      <c r="E56" s="187"/>
    </row>
    <row r="57" spans="1:5" ht="20.25">
      <c r="A57" s="182"/>
      <c r="B57" s="183"/>
      <c r="C57" s="180"/>
      <c r="D57" s="178"/>
      <c r="E57" s="187"/>
    </row>
    <row r="58" spans="1:5" ht="20.25">
      <c r="A58" s="178"/>
      <c r="B58" s="179"/>
      <c r="C58" s="180"/>
      <c r="D58" s="178"/>
      <c r="E58" s="187"/>
    </row>
    <row r="59" spans="1:5" ht="20.25">
      <c r="A59" s="182"/>
      <c r="B59" s="182"/>
      <c r="C59" s="180"/>
      <c r="D59" s="186"/>
      <c r="E59" s="187"/>
    </row>
    <row r="60" spans="1:5" ht="20.25">
      <c r="A60" s="182"/>
      <c r="B60" s="182"/>
      <c r="C60" s="180"/>
      <c r="D60" s="186"/>
      <c r="E60" s="187"/>
    </row>
    <row r="61" spans="1:5" ht="20.25">
      <c r="A61" s="182"/>
      <c r="B61" s="182"/>
      <c r="C61" s="180"/>
      <c r="D61" s="186"/>
      <c r="E61" s="187"/>
    </row>
    <row r="62" spans="1:5" ht="20.25">
      <c r="A62" s="182"/>
      <c r="B62" s="182"/>
      <c r="C62" s="180"/>
      <c r="D62" s="186"/>
      <c r="E62" s="187"/>
    </row>
    <row r="63" spans="1:5" ht="20.25">
      <c r="A63" s="182"/>
      <c r="B63" s="182"/>
      <c r="C63" s="180"/>
      <c r="D63" s="186"/>
      <c r="E63" s="187"/>
    </row>
    <row r="64" spans="1:5" ht="20.25">
      <c r="A64" s="182"/>
      <c r="B64" s="182"/>
      <c r="C64" s="180"/>
      <c r="D64" s="186"/>
      <c r="E64" s="187"/>
    </row>
    <row r="65" spans="1:5" ht="20.25">
      <c r="A65" s="182"/>
      <c r="B65" s="183"/>
      <c r="C65" s="180"/>
      <c r="D65" s="178"/>
      <c r="E65" s="187"/>
    </row>
    <row r="66" spans="1:6" ht="20.25">
      <c r="A66" s="187"/>
      <c r="B66" s="188"/>
      <c r="C66" s="189"/>
      <c r="D66" s="187"/>
      <c r="E66" s="187"/>
      <c r="F66" s="1"/>
    </row>
    <row r="67" spans="1:6" ht="20.25">
      <c r="A67" s="190"/>
      <c r="B67" s="190"/>
      <c r="C67" s="189"/>
      <c r="D67" s="191"/>
      <c r="E67" s="187"/>
      <c r="F67" s="1"/>
    </row>
    <row r="68" spans="1:6" ht="20.25">
      <c r="A68" s="190"/>
      <c r="B68" s="190"/>
      <c r="C68" s="189"/>
      <c r="D68" s="191"/>
      <c r="E68" s="187"/>
      <c r="F68" s="1"/>
    </row>
    <row r="69" spans="1:6" ht="20.25">
      <c r="A69" s="190"/>
      <c r="B69" s="190"/>
      <c r="C69" s="189"/>
      <c r="D69" s="191"/>
      <c r="E69" s="187"/>
      <c r="F69" s="1"/>
    </row>
    <row r="70" spans="1:6" ht="20.25">
      <c r="A70" s="190"/>
      <c r="B70" s="190"/>
      <c r="C70" s="189"/>
      <c r="D70" s="191"/>
      <c r="E70" s="187"/>
      <c r="F70" s="1"/>
    </row>
    <row r="71" spans="1:6" ht="20.25">
      <c r="A71" s="190"/>
      <c r="B71" s="190"/>
      <c r="C71" s="189"/>
      <c r="D71" s="191"/>
      <c r="E71" s="187"/>
      <c r="F71" s="1"/>
    </row>
    <row r="72" spans="1:6" ht="20.25">
      <c r="A72" s="190"/>
      <c r="B72" s="190"/>
      <c r="C72" s="189"/>
      <c r="D72" s="191"/>
      <c r="E72" s="187"/>
      <c r="F72" s="1"/>
    </row>
    <row r="73" spans="1:6" ht="20.25">
      <c r="A73" s="190"/>
      <c r="B73" s="192"/>
      <c r="C73" s="189"/>
      <c r="D73" s="187"/>
      <c r="E73" s="187"/>
      <c r="F73" s="1"/>
    </row>
    <row r="74" spans="1:6" ht="20.25">
      <c r="A74" s="187"/>
      <c r="B74" s="188"/>
      <c r="C74" s="189"/>
      <c r="D74" s="187"/>
      <c r="E74" s="187"/>
      <c r="F74" s="1"/>
    </row>
    <row r="75" spans="1:6" ht="20.25">
      <c r="A75" s="190"/>
      <c r="B75" s="190"/>
      <c r="C75" s="189"/>
      <c r="D75" s="191"/>
      <c r="E75" s="187"/>
      <c r="F75" s="1"/>
    </row>
    <row r="76" spans="1:6" ht="20.25">
      <c r="A76" s="190"/>
      <c r="B76" s="190"/>
      <c r="C76" s="189"/>
      <c r="D76" s="191"/>
      <c r="E76" s="187"/>
      <c r="F76" s="1"/>
    </row>
    <row r="77" spans="1:6" ht="20.25">
      <c r="A77" s="190"/>
      <c r="B77" s="190"/>
      <c r="C77" s="189"/>
      <c r="D77" s="191"/>
      <c r="E77" s="187"/>
      <c r="F77" s="1"/>
    </row>
    <row r="78" spans="1:6" ht="20.25">
      <c r="A78" s="190"/>
      <c r="B78" s="190"/>
      <c r="C78" s="189"/>
      <c r="D78" s="191"/>
      <c r="E78" s="187"/>
      <c r="F78" s="1"/>
    </row>
    <row r="79" spans="1:6" ht="20.25">
      <c r="A79" s="190"/>
      <c r="B79" s="190"/>
      <c r="C79" s="189"/>
      <c r="D79" s="191"/>
      <c r="E79" s="187"/>
      <c r="F79" s="1"/>
    </row>
    <row r="80" spans="1:6" ht="20.25">
      <c r="A80" s="190"/>
      <c r="B80" s="190"/>
      <c r="C80" s="189"/>
      <c r="D80" s="191"/>
      <c r="E80" s="187"/>
      <c r="F80" s="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scale="9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5"/>
  <dimension ref="A1:H23"/>
  <sheetViews>
    <sheetView zoomScaleSheetLayoutView="100" zoomScalePageLayoutView="0" workbookViewId="0" topLeftCell="A1">
      <selection activeCell="H6" sqref="H6"/>
    </sheetView>
  </sheetViews>
  <sheetFormatPr defaultColWidth="9.140625" defaultRowHeight="12.75"/>
  <cols>
    <col min="1" max="1" width="33.00390625" style="0" customWidth="1"/>
    <col min="2" max="2" width="13.00390625" style="0" customWidth="1"/>
    <col min="3" max="3" width="12.140625" style="0" customWidth="1"/>
    <col min="4" max="6" width="13.57421875" style="0" customWidth="1"/>
    <col min="7" max="7" width="17.28125" style="0" customWidth="1"/>
  </cols>
  <sheetData>
    <row r="1" spans="1:8" ht="18">
      <c r="A1" s="193" t="str">
        <f>INDEX(wh!$B$2:wh!$N$21,$B$2,1)</f>
        <v>Verspringen</v>
      </c>
      <c r="B1" s="194"/>
      <c r="D1" s="210" t="s">
        <v>201</v>
      </c>
      <c r="E1" s="210" t="s">
        <v>202</v>
      </c>
      <c r="F1" s="210" t="s">
        <v>203</v>
      </c>
      <c r="G1" s="211" t="s">
        <v>204</v>
      </c>
      <c r="H1" s="301" t="s">
        <v>366</v>
      </c>
    </row>
    <row r="2" spans="2:3" ht="12.75">
      <c r="B2">
        <v>2</v>
      </c>
      <c r="C2">
        <v>1</v>
      </c>
    </row>
    <row r="3" spans="1:7" ht="18" customHeight="1">
      <c r="A3" s="209" t="str">
        <f>'Dag 1 20 kamp'!A3</f>
        <v>Joni van Loon</v>
      </c>
      <c r="B3" s="213">
        <f>'Dag 1 20 kamp'!B3</f>
        <v>9</v>
      </c>
      <c r="C3" s="209" t="str">
        <f>IF('Dag 2 20 kamp'!B16=0," ",'Dag 2 20 kamp'!B16)</f>
        <v> </v>
      </c>
      <c r="D3" s="213"/>
      <c r="E3" s="214"/>
      <c r="F3" s="214"/>
      <c r="G3" s="286"/>
    </row>
    <row r="4" spans="1:8" ht="18">
      <c r="A4" s="209" t="str">
        <f>'Dag 1 20 kamp'!A4</f>
        <v>Siddhi Imming</v>
      </c>
      <c r="B4" s="213">
        <f>'Dag 1 20 kamp'!B4</f>
        <v>8</v>
      </c>
      <c r="C4" s="209" t="str">
        <f>IF('Dag 2 20 kamp'!B15=0," ",'Dag 2 20 kamp'!B15)</f>
        <v> </v>
      </c>
      <c r="D4" s="213">
        <v>4.62</v>
      </c>
      <c r="E4" s="214">
        <v>4.04</v>
      </c>
      <c r="F4" s="214">
        <v>3.84</v>
      </c>
      <c r="G4" s="286">
        <v>4.62</v>
      </c>
      <c r="H4">
        <v>-0.5</v>
      </c>
    </row>
    <row r="5" spans="1:8" ht="18">
      <c r="A5" s="209" t="str">
        <f>'Dag 1 20 kamp'!A5</f>
        <v>Cedric Bouele</v>
      </c>
      <c r="B5" s="213">
        <f>'Dag 1 20 kamp'!B5</f>
        <v>7</v>
      </c>
      <c r="C5" s="209" t="str">
        <f>IF('Dag 2 20 kamp'!B14=0," ",'Dag 2 20 kamp'!B14)</f>
        <v> </v>
      </c>
      <c r="D5" s="213">
        <v>4.47</v>
      </c>
      <c r="E5" s="214">
        <v>4.75</v>
      </c>
      <c r="F5" s="214">
        <v>4.68</v>
      </c>
      <c r="G5" s="286">
        <v>4.75</v>
      </c>
      <c r="H5">
        <v>2.1</v>
      </c>
    </row>
    <row r="6" spans="1:7" ht="18">
      <c r="A6" s="209" t="str">
        <f>'Dag 1 20 kamp'!A6</f>
        <v>Wim Threels </v>
      </c>
      <c r="B6" s="213">
        <f>'Dag 1 20 kamp'!B6</f>
        <v>6</v>
      </c>
      <c r="C6" s="209" t="str">
        <f>IF('Dag 2 20 kamp'!B13=0," ",'Dag 2 20 kamp'!B13)</f>
        <v> </v>
      </c>
      <c r="D6" s="213">
        <v>4.09</v>
      </c>
      <c r="E6" s="214" t="s">
        <v>365</v>
      </c>
      <c r="F6" s="214">
        <v>4.58</v>
      </c>
      <c r="G6" s="286">
        <v>4.58</v>
      </c>
    </row>
    <row r="7" spans="1:7" ht="18">
      <c r="A7" s="209" t="str">
        <f>'Dag 1 20 kamp'!A7</f>
        <v>Thomas Collinet</v>
      </c>
      <c r="B7" s="213">
        <f>'Dag 1 20 kamp'!B7</f>
        <v>5</v>
      </c>
      <c r="C7" s="209" t="str">
        <f>IF('Dag 2 20 kamp'!B12=0," ",'Dag 2 20 kamp'!B12)</f>
        <v> </v>
      </c>
      <c r="D7" s="213">
        <v>4.42</v>
      </c>
      <c r="E7" s="214">
        <v>4.19</v>
      </c>
      <c r="F7" s="214">
        <v>4.42</v>
      </c>
      <c r="G7" s="286">
        <v>4.42</v>
      </c>
    </row>
    <row r="8" spans="1:7" ht="18">
      <c r="A8" s="209" t="str">
        <f>'Dag 1 20 kamp'!A8</f>
        <v>Reinhardt Engert</v>
      </c>
      <c r="B8" s="213">
        <f>'Dag 1 20 kamp'!B8</f>
        <v>4</v>
      </c>
      <c r="C8" s="209" t="str">
        <f>IF('Dag 2 20 kamp'!B11=0," ",'Dag 2 20 kamp'!B11)</f>
        <v> </v>
      </c>
      <c r="D8" s="213" t="s">
        <v>365</v>
      </c>
      <c r="E8" s="214">
        <v>3.09</v>
      </c>
      <c r="F8" s="214" t="s">
        <v>365</v>
      </c>
      <c r="G8" s="286">
        <v>3.09</v>
      </c>
    </row>
    <row r="9" spans="1:7" ht="18">
      <c r="A9" s="209" t="str">
        <f>'Dag 1 20 kamp'!A9</f>
        <v>Herman van der Velden</v>
      </c>
      <c r="B9" s="213">
        <f>'Dag 1 20 kamp'!B9</f>
        <v>3</v>
      </c>
      <c r="C9" s="209"/>
      <c r="D9" s="213"/>
      <c r="E9" s="214"/>
      <c r="F9" s="214"/>
      <c r="G9" s="286"/>
    </row>
    <row r="10" spans="1:7" ht="18">
      <c r="A10" s="209" t="str">
        <f>'Dag 1 20 kamp'!A10</f>
        <v>Sijmen Liefting</v>
      </c>
      <c r="B10" s="213">
        <f>'Dag 1 20 kamp'!B10</f>
        <v>2</v>
      </c>
      <c r="C10" s="209"/>
      <c r="D10" s="213">
        <v>5.56</v>
      </c>
      <c r="E10" s="214">
        <v>5.52</v>
      </c>
      <c r="F10" s="214">
        <v>5.9</v>
      </c>
      <c r="G10" s="286">
        <v>5.9</v>
      </c>
    </row>
    <row r="11" spans="1:7" ht="18">
      <c r="A11" s="209"/>
      <c r="B11" s="213" t="str">
        <f>IF('Dag 2 20 kamp'!A8=0," ",INDEX(wh!$C$2:$P$21,$B$2,'Dag 2 20 kamp'!$AN8))</f>
        <v> </v>
      </c>
      <c r="C11" s="209"/>
      <c r="D11" s="213"/>
      <c r="E11" s="214"/>
      <c r="F11" s="214"/>
      <c r="G11" s="214"/>
    </row>
    <row r="12" spans="1:7" ht="18">
      <c r="A12" s="209"/>
      <c r="B12" s="213" t="str">
        <f>IF('Dag 2 20 kamp'!A7=0," ",INDEX(wh!$C$2:$P$21,$B$2,'Dag 2 20 kamp'!$AN7))</f>
        <v> </v>
      </c>
      <c r="C12" s="209"/>
      <c r="D12" s="213"/>
      <c r="E12" s="214"/>
      <c r="F12" s="214"/>
      <c r="G12" s="214"/>
    </row>
    <row r="13" spans="1:7" ht="18">
      <c r="A13" s="209"/>
      <c r="B13" s="213" t="str">
        <f>IF('Dag 2 20 kamp'!A6=0," ",INDEX(wh!$C$2:$P$21,$B$2,'Dag 2 20 kamp'!$AN6))</f>
        <v> </v>
      </c>
      <c r="C13" s="209"/>
      <c r="D13" s="213"/>
      <c r="E13" s="214"/>
      <c r="F13" s="214"/>
      <c r="G13" s="214"/>
    </row>
    <row r="14" spans="1:7" ht="18">
      <c r="A14" s="209"/>
      <c r="B14" s="213" t="str">
        <f>IF('Dag 2 20 kamp'!A5=0," ",INDEX(wh!$C$2:$P$21,$B$2,'Dag 2 20 kamp'!$AN5))</f>
        <v> </v>
      </c>
      <c r="C14" s="209"/>
      <c r="D14" s="213"/>
      <c r="E14" s="214"/>
      <c r="F14" s="214"/>
      <c r="G14" s="214"/>
    </row>
    <row r="15" spans="1:7" ht="18">
      <c r="A15" s="209"/>
      <c r="B15" s="213" t="str">
        <f>IF('Dag 2 20 kamp'!A4=0," ",INDEX(wh!$C$2:$P$21,$B$2,'Dag 2 20 kamp'!$AN4))</f>
        <v> </v>
      </c>
      <c r="C15" s="209"/>
      <c r="D15" s="213"/>
      <c r="E15" s="214"/>
      <c r="F15" s="214"/>
      <c r="G15" s="214"/>
    </row>
    <row r="16" spans="1:7" ht="18">
      <c r="A16" s="209"/>
      <c r="B16" s="213" t="str">
        <f>IF('Dag 2 20 kamp'!A3=0," ",INDEX(wh!$C$2:$P$21,$B$2,'Dag 2 20 kamp'!$AN3))</f>
        <v> </v>
      </c>
      <c r="C16" s="209"/>
      <c r="D16" s="213"/>
      <c r="E16" s="214"/>
      <c r="F16" s="214"/>
      <c r="G16" s="214"/>
    </row>
    <row r="17" spans="1:7" ht="18">
      <c r="A17" s="209"/>
      <c r="B17" s="212" t="str">
        <f>IF('Dag 2 20 kamp'!A36=0," ",INDEX(wh!$C$2:$P$21,$B$2,'Dag 2 20 kamp'!$AN36))</f>
        <v> </v>
      </c>
      <c r="C17" s="209"/>
      <c r="D17" s="213"/>
      <c r="E17" s="214"/>
      <c r="F17" s="214"/>
      <c r="G17" s="214"/>
    </row>
    <row r="18" spans="1:7" ht="18">
      <c r="A18" s="209" t="str">
        <f>'Dag 1 20 kamp'!A23</f>
        <v>Bonnie Liefting </v>
      </c>
      <c r="B18" s="213">
        <f>'Dag 1 20 kamp'!B23</f>
        <v>1</v>
      </c>
      <c r="C18" s="209"/>
      <c r="D18" s="213">
        <v>3.91</v>
      </c>
      <c r="E18" s="214">
        <v>3.86</v>
      </c>
      <c r="F18" s="214">
        <v>3.95</v>
      </c>
      <c r="G18" s="286">
        <v>3.95</v>
      </c>
    </row>
    <row r="19" spans="1:7" ht="18">
      <c r="A19" s="209"/>
      <c r="B19" s="213"/>
      <c r="C19" s="209"/>
      <c r="D19" s="213"/>
      <c r="E19" s="214"/>
      <c r="F19" s="214"/>
      <c r="G19" s="214"/>
    </row>
    <row r="20" spans="1:7" ht="18">
      <c r="A20" s="209"/>
      <c r="B20" s="213"/>
      <c r="C20" s="209"/>
      <c r="D20" s="213"/>
      <c r="E20" s="214"/>
      <c r="F20" s="214"/>
      <c r="G20" s="214"/>
    </row>
    <row r="21" spans="1:7" ht="18">
      <c r="A21" s="209"/>
      <c r="B21" s="213"/>
      <c r="C21" s="209"/>
      <c r="D21" s="213"/>
      <c r="E21" s="214"/>
      <c r="F21" s="214"/>
      <c r="G21" s="214"/>
    </row>
    <row r="22" spans="1:7" ht="18">
      <c r="A22" s="209"/>
      <c r="B22" s="213"/>
      <c r="C22" s="209"/>
      <c r="D22" s="213"/>
      <c r="E22" s="214"/>
      <c r="F22" s="214"/>
      <c r="G22" s="214"/>
    </row>
    <row r="23" spans="1:7" ht="18">
      <c r="A23" s="209"/>
      <c r="B23" s="213"/>
      <c r="C23" s="209"/>
      <c r="D23" s="213"/>
      <c r="E23" s="214"/>
      <c r="F23" s="214"/>
      <c r="G23" s="214"/>
    </row>
  </sheetData>
  <sheetProtection selectLockedCells="1" selectUnlockedCells="1"/>
  <printOptions/>
  <pageMargins left="0.7479166666666667" right="0.7479166666666667" top="0.39375" bottom="0.9840277777777777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H80"/>
  <sheetViews>
    <sheetView zoomScale="80" zoomScaleNormal="80" zoomScalePageLayoutView="0" workbookViewId="0" topLeftCell="A1">
      <selection activeCell="G15" sqref="G15"/>
    </sheetView>
  </sheetViews>
  <sheetFormatPr defaultColWidth="9.140625" defaultRowHeight="12.75"/>
  <cols>
    <col min="1" max="1" width="35.7109375" style="0" customWidth="1"/>
    <col min="2" max="2" width="9.7109375" style="184" customWidth="1"/>
    <col min="3" max="3" width="12.8515625" style="176" customWidth="1"/>
    <col min="4" max="4" width="12.28125" style="0" customWidth="1"/>
    <col min="5" max="5" width="22.57421875" style="0" customWidth="1"/>
    <col min="6" max="6" width="6.57421875" style="0" customWidth="1"/>
    <col min="7" max="7" width="5.00390625" style="0" customWidth="1"/>
    <col min="8" max="9" width="6.57421875" style="0" customWidth="1"/>
    <col min="10" max="10" width="4.00390625" style="0" customWidth="1"/>
    <col min="11" max="11" width="6.00390625" style="0" customWidth="1"/>
    <col min="12" max="12" width="4.00390625" style="0" customWidth="1"/>
    <col min="15" max="15" width="6.28125" style="0" customWidth="1"/>
    <col min="16" max="16" width="5.57421875" style="0" customWidth="1"/>
  </cols>
  <sheetData>
    <row r="1" spans="1:5" ht="25.5">
      <c r="A1" s="174" t="s">
        <v>166</v>
      </c>
      <c r="B1" s="175" t="str">
        <f>INDEX(wh!$B$2:wh!$N$23,$D$2,1)</f>
        <v>200 meter horden</v>
      </c>
      <c r="D1" s="177"/>
      <c r="E1" s="175"/>
    </row>
    <row r="2" spans="1:5" ht="25.5">
      <c r="A2" s="174"/>
      <c r="B2" s="175"/>
      <c r="D2" s="177">
        <v>3</v>
      </c>
      <c r="E2" s="177">
        <v>1</v>
      </c>
    </row>
    <row r="3" spans="1:5" ht="20.25">
      <c r="A3" s="178" t="s">
        <v>96</v>
      </c>
      <c r="B3" s="179" t="s">
        <v>167</v>
      </c>
      <c r="C3" s="180" t="s">
        <v>168</v>
      </c>
      <c r="D3" s="178"/>
      <c r="E3" s="181" t="s">
        <v>169</v>
      </c>
    </row>
    <row r="4" spans="1:8" ht="20.25">
      <c r="A4" s="182" t="str">
        <f>'Dag 1 20 kamp'!A6</f>
        <v>Wim Threels </v>
      </c>
      <c r="B4" s="182">
        <f>'Dag 1 20 kamp'!B6</f>
        <v>6</v>
      </c>
      <c r="C4" s="180" t="s">
        <v>170</v>
      </c>
      <c r="D4" s="289" t="str">
        <f>'Dag 1 20 kamp'!BA6</f>
        <v>76,2 cm</v>
      </c>
      <c r="E4" s="296">
        <v>33.33</v>
      </c>
      <c r="H4" s="19"/>
    </row>
    <row r="5" spans="1:8" ht="20.25">
      <c r="A5" s="263" t="str">
        <f>'Dag 1 20 kamp'!A7</f>
        <v>Thomas Collinet</v>
      </c>
      <c r="B5" s="263">
        <f>'Dag 1 20 kamp'!B7</f>
        <v>5</v>
      </c>
      <c r="C5" s="180" t="s">
        <v>172</v>
      </c>
      <c r="D5" s="290" t="str">
        <f>'Dag 1 20 kamp'!BA7</f>
        <v>76,2 cm</v>
      </c>
      <c r="E5" s="296">
        <v>34.2</v>
      </c>
      <c r="H5" s="19"/>
    </row>
    <row r="6" spans="1:8" ht="20.25">
      <c r="A6" s="263" t="str">
        <f>'Dag 1 20 kamp'!A8</f>
        <v>Reinhardt Engert</v>
      </c>
      <c r="B6" s="263">
        <f>'Dag 1 20 kamp'!B8</f>
        <v>4</v>
      </c>
      <c r="C6" s="180" t="s">
        <v>173</v>
      </c>
      <c r="D6" s="290" t="str">
        <f>'Dag 1 20 kamp'!BA8</f>
        <v>76,2 cm</v>
      </c>
      <c r="E6" s="296">
        <v>52.97</v>
      </c>
      <c r="H6" s="19"/>
    </row>
    <row r="7" spans="1:8" ht="20.25">
      <c r="A7" s="263" t="str">
        <f>'Dag 1 20 kamp'!A9</f>
        <v>Herman van der Velden</v>
      </c>
      <c r="B7" s="263">
        <f>'Dag 1 20 kamp'!B9</f>
        <v>3</v>
      </c>
      <c r="C7" s="180" t="s">
        <v>175</v>
      </c>
      <c r="D7" s="290" t="str">
        <f>'Dag 1 20 kamp'!BA9</f>
        <v>76,2 cm</v>
      </c>
      <c r="E7" s="296"/>
      <c r="H7" s="19"/>
    </row>
    <row r="8" spans="1:8" ht="20.25">
      <c r="A8" s="263" t="str">
        <f>'Dag 1 20 kamp'!$A$23</f>
        <v>Bonnie Liefting </v>
      </c>
      <c r="B8" s="263">
        <f>'Dag 1 20 kamp'!B23</f>
        <v>1</v>
      </c>
      <c r="C8" s="180" t="s">
        <v>176</v>
      </c>
      <c r="D8" s="290" t="str">
        <f>'Dag 1 20 kamp'!$BA$23</f>
        <v>76,2 cm</v>
      </c>
      <c r="E8" s="296">
        <v>38.48</v>
      </c>
      <c r="H8" s="19"/>
    </row>
    <row r="9" spans="1:8" ht="20.25">
      <c r="A9" s="185"/>
      <c r="B9" s="185"/>
      <c r="C9" s="180" t="s">
        <v>177</v>
      </c>
      <c r="D9" s="291"/>
      <c r="E9" s="181"/>
      <c r="H9" s="19"/>
    </row>
    <row r="10" spans="1:8" ht="20.25">
      <c r="A10" s="182"/>
      <c r="B10" s="183"/>
      <c r="C10" s="180"/>
      <c r="D10" s="3"/>
      <c r="E10" s="181"/>
      <c r="F10" s="171"/>
      <c r="H10" s="19"/>
    </row>
    <row r="11" spans="1:5" ht="20.25">
      <c r="A11" s="178" t="s">
        <v>96</v>
      </c>
      <c r="B11" s="179" t="s">
        <v>167</v>
      </c>
      <c r="C11" s="180" t="s">
        <v>168</v>
      </c>
      <c r="D11" s="3"/>
      <c r="E11" s="181" t="s">
        <v>169</v>
      </c>
    </row>
    <row r="12" spans="1:8" ht="20.25">
      <c r="A12" s="182" t="str">
        <f>'Dag 1 20 kamp'!A3</f>
        <v>Joni van Loon</v>
      </c>
      <c r="B12" s="182">
        <f>'Dag 1 20 kamp'!B3</f>
        <v>9</v>
      </c>
      <c r="C12" s="180" t="s">
        <v>178</v>
      </c>
      <c r="D12" s="289" t="str">
        <f>'Dag 1 20 kamp'!BA3</f>
        <v>76,2 cm</v>
      </c>
      <c r="E12" s="296"/>
      <c r="F12" s="172"/>
      <c r="H12" s="19"/>
    </row>
    <row r="13" spans="1:8" ht="20.25">
      <c r="A13" s="182" t="str">
        <f>'Dag 1 20 kamp'!A4</f>
        <v>Siddhi Imming</v>
      </c>
      <c r="B13" s="182">
        <f>'Dag 1 20 kamp'!B4</f>
        <v>8</v>
      </c>
      <c r="C13" s="180" t="s">
        <v>180</v>
      </c>
      <c r="D13" s="289" t="str">
        <f>'Dag 1 20 kamp'!BA4</f>
        <v>76,2 cm</v>
      </c>
      <c r="E13" s="296">
        <v>33.95</v>
      </c>
      <c r="F13" s="172"/>
      <c r="H13" s="19"/>
    </row>
    <row r="14" spans="1:8" ht="20.25">
      <c r="A14" s="182" t="str">
        <f>'Dag 1 20 kamp'!A5</f>
        <v>Cedric Bouele</v>
      </c>
      <c r="B14" s="182">
        <f>'Dag 1 20 kamp'!B5</f>
        <v>7</v>
      </c>
      <c r="C14" s="180" t="s">
        <v>181</v>
      </c>
      <c r="D14" s="289" t="str">
        <f>'Dag 1 20 kamp'!BA5</f>
        <v>76,2 cm</v>
      </c>
      <c r="E14" s="296">
        <v>31.88</v>
      </c>
      <c r="H14" s="19"/>
    </row>
    <row r="15" spans="1:8" ht="20.25">
      <c r="A15" s="182" t="str">
        <f>'Dag 1 20 kamp'!$A$10</f>
        <v>Sijmen Liefting</v>
      </c>
      <c r="B15" s="182">
        <f>'Dag 1 20 kamp'!B10</f>
        <v>2</v>
      </c>
      <c r="C15" s="180" t="s">
        <v>182</v>
      </c>
      <c r="D15" s="289" t="str">
        <f>'Dag 1 20 kamp'!$BA$10</f>
        <v>76,2 cm</v>
      </c>
      <c r="E15" s="296">
        <v>29.93</v>
      </c>
      <c r="H15" s="19"/>
    </row>
    <row r="16" spans="1:8" ht="20.25">
      <c r="A16" s="182"/>
      <c r="B16" s="182"/>
      <c r="C16" s="180" t="s">
        <v>183</v>
      </c>
      <c r="D16" s="291"/>
      <c r="E16" s="181"/>
      <c r="H16" s="19"/>
    </row>
    <row r="17" spans="1:8" ht="20.25">
      <c r="A17" s="182"/>
      <c r="B17" s="182"/>
      <c r="C17" s="180" t="s">
        <v>184</v>
      </c>
      <c r="D17" s="3"/>
      <c r="E17" s="181"/>
      <c r="H17" s="19"/>
    </row>
    <row r="18" spans="1:8" ht="20.25">
      <c r="A18" s="182"/>
      <c r="B18" s="183"/>
      <c r="C18" s="180"/>
      <c r="D18" s="178"/>
      <c r="E18" s="181"/>
      <c r="H18" s="19"/>
    </row>
    <row r="19" spans="1:5" ht="20.25">
      <c r="A19" s="178" t="s">
        <v>96</v>
      </c>
      <c r="B19" s="179" t="s">
        <v>167</v>
      </c>
      <c r="C19" s="180" t="s">
        <v>168</v>
      </c>
      <c r="D19" s="178"/>
      <c r="E19" s="181" t="s">
        <v>169</v>
      </c>
    </row>
    <row r="20" spans="1:8" ht="20.25">
      <c r="A20" s="182"/>
      <c r="B20" s="182"/>
      <c r="C20" s="180" t="s">
        <v>185</v>
      </c>
      <c r="D20" s="186"/>
      <c r="E20" s="181"/>
      <c r="H20" s="19"/>
    </row>
    <row r="21" spans="1:8" ht="20.25">
      <c r="A21" s="182"/>
      <c r="B21" s="182"/>
      <c r="C21" s="180" t="s">
        <v>186</v>
      </c>
      <c r="D21" s="186"/>
      <c r="E21" s="181"/>
      <c r="H21" s="19"/>
    </row>
    <row r="22" spans="1:8" ht="20.25">
      <c r="A22" s="182"/>
      <c r="B22" s="182"/>
      <c r="C22" s="180" t="s">
        <v>187</v>
      </c>
      <c r="D22" s="186"/>
      <c r="E22" s="181"/>
      <c r="H22" s="19"/>
    </row>
    <row r="23" spans="1:8" ht="20.25">
      <c r="A23" s="182"/>
      <c r="B23" s="182"/>
      <c r="C23" s="180" t="s">
        <v>188</v>
      </c>
      <c r="D23" s="186"/>
      <c r="E23" s="181"/>
      <c r="H23" s="19"/>
    </row>
    <row r="24" spans="1:8" ht="20.25">
      <c r="A24" s="182"/>
      <c r="B24" s="182"/>
      <c r="C24" s="180" t="s">
        <v>189</v>
      </c>
      <c r="D24" s="186"/>
      <c r="E24" s="181"/>
      <c r="H24" s="19"/>
    </row>
    <row r="25" spans="3:8" ht="20.25">
      <c r="C25" s="180" t="s">
        <v>190</v>
      </c>
      <c r="D25" s="186"/>
      <c r="E25" s="181"/>
      <c r="H25" s="19"/>
    </row>
    <row r="26" spans="1:5" ht="20.25">
      <c r="A26" s="182"/>
      <c r="B26" s="182"/>
      <c r="C26"/>
      <c r="D26" s="178"/>
      <c r="E26" s="181"/>
    </row>
    <row r="27" spans="1:5" ht="20.25">
      <c r="A27" s="178" t="s">
        <v>96</v>
      </c>
      <c r="B27" s="179" t="s">
        <v>167</v>
      </c>
      <c r="C27" s="180" t="s">
        <v>168</v>
      </c>
      <c r="D27" s="178"/>
      <c r="E27" s="181" t="s">
        <v>169</v>
      </c>
    </row>
    <row r="28" spans="3:5" ht="20.25">
      <c r="C28" s="180" t="s">
        <v>191</v>
      </c>
      <c r="D28" s="186"/>
      <c r="E28" s="181"/>
    </row>
    <row r="29" spans="1:5" ht="20.25">
      <c r="A29" s="178"/>
      <c r="B29" s="179"/>
      <c r="C29" s="180" t="s">
        <v>193</v>
      </c>
      <c r="D29" s="186"/>
      <c r="E29" s="181"/>
    </row>
    <row r="30" spans="1:5" ht="20.25">
      <c r="A30" s="178"/>
      <c r="B30" s="179"/>
      <c r="C30" s="180" t="s">
        <v>194</v>
      </c>
      <c r="D30" s="186"/>
      <c r="E30" s="181"/>
    </row>
    <row r="31" spans="1:5" ht="20.25">
      <c r="A31" s="178"/>
      <c r="B31" s="179"/>
      <c r="C31" s="180" t="s">
        <v>195</v>
      </c>
      <c r="D31" s="186"/>
      <c r="E31" s="181"/>
    </row>
    <row r="32" spans="1:5" ht="20.25">
      <c r="A32" s="178"/>
      <c r="B32" s="179"/>
      <c r="C32" s="180" t="s">
        <v>196</v>
      </c>
      <c r="D32" s="186"/>
      <c r="E32" s="181"/>
    </row>
    <row r="33" spans="1:5" ht="20.25">
      <c r="A33" s="182"/>
      <c r="B33" s="182"/>
      <c r="C33" s="180" t="s">
        <v>197</v>
      </c>
      <c r="D33" s="186"/>
      <c r="E33" s="181"/>
    </row>
    <row r="48" spans="1:5" ht="25.5">
      <c r="A48" s="174"/>
      <c r="B48" s="175"/>
      <c r="D48" s="177"/>
      <c r="E48" s="175"/>
    </row>
    <row r="49" spans="1:5" ht="25.5">
      <c r="A49" s="174"/>
      <c r="B49" s="175"/>
      <c r="D49" s="177"/>
      <c r="E49" s="177"/>
    </row>
    <row r="50" spans="1:5" ht="20.25">
      <c r="A50" s="178"/>
      <c r="B50" s="179"/>
      <c r="C50" s="180"/>
      <c r="D50" s="178"/>
      <c r="E50" s="187"/>
    </row>
    <row r="51" spans="1:5" ht="20.25">
      <c r="A51" s="182"/>
      <c r="B51" s="182"/>
      <c r="C51" s="180"/>
      <c r="D51" s="186"/>
      <c r="E51" s="187"/>
    </row>
    <row r="52" spans="1:5" ht="20.25">
      <c r="A52" s="182"/>
      <c r="B52" s="182"/>
      <c r="C52" s="180"/>
      <c r="D52" s="186"/>
      <c r="E52" s="187"/>
    </row>
    <row r="53" spans="1:5" ht="20.25">
      <c r="A53" s="182"/>
      <c r="B53" s="182"/>
      <c r="C53" s="180"/>
      <c r="D53" s="186"/>
      <c r="E53" s="187"/>
    </row>
    <row r="54" spans="1:5" ht="20.25">
      <c r="A54" s="182"/>
      <c r="B54" s="182"/>
      <c r="C54" s="180"/>
      <c r="D54" s="186"/>
      <c r="E54" s="187"/>
    </row>
    <row r="55" spans="1:5" ht="20.25">
      <c r="A55" s="182"/>
      <c r="B55" s="182"/>
      <c r="C55" s="180"/>
      <c r="D55" s="186"/>
      <c r="E55" s="187"/>
    </row>
    <row r="56" spans="1:5" ht="20.25">
      <c r="A56" s="182"/>
      <c r="B56" s="182"/>
      <c r="C56" s="180"/>
      <c r="D56" s="186"/>
      <c r="E56" s="187"/>
    </row>
    <row r="57" spans="1:5" ht="20.25">
      <c r="A57" s="182"/>
      <c r="B57" s="183"/>
      <c r="C57" s="180"/>
      <c r="D57" s="178"/>
      <c r="E57" s="187"/>
    </row>
    <row r="58" spans="1:5" ht="20.25">
      <c r="A58" s="178"/>
      <c r="B58" s="179"/>
      <c r="C58" s="180"/>
      <c r="D58" s="178"/>
      <c r="E58" s="187"/>
    </row>
    <row r="59" spans="1:5" ht="20.25">
      <c r="A59" s="182"/>
      <c r="B59" s="182"/>
      <c r="C59" s="180"/>
      <c r="D59" s="186"/>
      <c r="E59" s="187"/>
    </row>
    <row r="60" spans="1:5" ht="20.25">
      <c r="A60" s="182"/>
      <c r="B60" s="182"/>
      <c r="C60" s="180"/>
      <c r="D60" s="186"/>
      <c r="E60" s="187"/>
    </row>
    <row r="61" spans="1:5" ht="20.25">
      <c r="A61" s="182"/>
      <c r="B61" s="182"/>
      <c r="C61" s="180"/>
      <c r="D61" s="186"/>
      <c r="E61" s="187"/>
    </row>
    <row r="62" spans="1:5" ht="20.25">
      <c r="A62" s="182"/>
      <c r="B62" s="182"/>
      <c r="C62" s="180"/>
      <c r="D62" s="186"/>
      <c r="E62" s="187"/>
    </row>
    <row r="63" spans="1:5" ht="20.25">
      <c r="A63" s="182"/>
      <c r="B63" s="182"/>
      <c r="C63" s="180"/>
      <c r="D63" s="186"/>
      <c r="E63" s="187"/>
    </row>
    <row r="64" spans="1:5" ht="20.25">
      <c r="A64" s="182"/>
      <c r="B64" s="182"/>
      <c r="C64" s="180"/>
      <c r="D64" s="186"/>
      <c r="E64" s="187"/>
    </row>
    <row r="65" spans="1:5" ht="20.25">
      <c r="A65" s="182"/>
      <c r="B65" s="183"/>
      <c r="C65" s="180"/>
      <c r="D65" s="178"/>
      <c r="E65" s="187"/>
    </row>
    <row r="66" spans="1:6" ht="20.25">
      <c r="A66" s="187"/>
      <c r="B66" s="188"/>
      <c r="C66" s="189"/>
      <c r="D66" s="187"/>
      <c r="E66" s="187"/>
      <c r="F66" s="1"/>
    </row>
    <row r="67" spans="1:6" ht="20.25">
      <c r="A67" s="190"/>
      <c r="B67" s="190"/>
      <c r="C67" s="189"/>
      <c r="D67" s="191"/>
      <c r="E67" s="187"/>
      <c r="F67" s="1"/>
    </row>
    <row r="68" spans="1:6" ht="20.25">
      <c r="A68" s="190"/>
      <c r="B68" s="190"/>
      <c r="C68" s="189"/>
      <c r="D68" s="191"/>
      <c r="E68" s="187"/>
      <c r="F68" s="1"/>
    </row>
    <row r="69" spans="1:6" ht="20.25">
      <c r="A69" s="190"/>
      <c r="B69" s="190"/>
      <c r="C69" s="189"/>
      <c r="D69" s="191"/>
      <c r="E69" s="187"/>
      <c r="F69" s="1"/>
    </row>
    <row r="70" spans="1:6" ht="20.25">
      <c r="A70" s="190"/>
      <c r="B70" s="190"/>
      <c r="C70" s="189"/>
      <c r="D70" s="191"/>
      <c r="E70" s="187"/>
      <c r="F70" s="1"/>
    </row>
    <row r="71" spans="1:6" ht="20.25">
      <c r="A71" s="190"/>
      <c r="B71" s="190"/>
      <c r="C71" s="189"/>
      <c r="D71" s="191"/>
      <c r="E71" s="187"/>
      <c r="F71" s="1"/>
    </row>
    <row r="72" spans="1:6" ht="20.25">
      <c r="A72" s="190"/>
      <c r="B72" s="190"/>
      <c r="C72" s="189"/>
      <c r="D72" s="191"/>
      <c r="E72" s="187"/>
      <c r="F72" s="1"/>
    </row>
    <row r="73" spans="1:6" ht="20.25">
      <c r="A73" s="190"/>
      <c r="B73" s="192"/>
      <c r="C73" s="189"/>
      <c r="D73" s="187"/>
      <c r="E73" s="187"/>
      <c r="F73" s="1"/>
    </row>
    <row r="74" spans="1:6" ht="20.25">
      <c r="A74" s="187"/>
      <c r="B74" s="188"/>
      <c r="C74" s="189"/>
      <c r="D74" s="187"/>
      <c r="E74" s="187"/>
      <c r="F74" s="1"/>
    </row>
    <row r="75" spans="1:6" ht="20.25">
      <c r="A75" s="190"/>
      <c r="B75" s="190"/>
      <c r="C75" s="189"/>
      <c r="D75" s="191"/>
      <c r="E75" s="187"/>
      <c r="F75" s="1"/>
    </row>
    <row r="76" spans="1:6" ht="20.25">
      <c r="A76" s="190"/>
      <c r="B76" s="190"/>
      <c r="C76" s="189"/>
      <c r="D76" s="191"/>
      <c r="E76" s="187"/>
      <c r="F76" s="1"/>
    </row>
    <row r="77" spans="1:6" ht="20.25">
      <c r="A77" s="190"/>
      <c r="B77" s="190"/>
      <c r="C77" s="189"/>
      <c r="D77" s="191"/>
      <c r="E77" s="187"/>
      <c r="F77" s="1"/>
    </row>
    <row r="78" spans="1:6" ht="20.25">
      <c r="A78" s="190"/>
      <c r="B78" s="190"/>
      <c r="C78" s="189"/>
      <c r="D78" s="191"/>
      <c r="E78" s="187"/>
      <c r="F78" s="1"/>
    </row>
    <row r="79" spans="1:6" ht="20.25">
      <c r="A79" s="190"/>
      <c r="B79" s="190"/>
      <c r="C79" s="189"/>
      <c r="D79" s="191"/>
      <c r="E79" s="187"/>
      <c r="F79" s="1"/>
    </row>
    <row r="80" spans="1:6" ht="20.25">
      <c r="A80" s="190"/>
      <c r="B80" s="190"/>
      <c r="C80" s="189"/>
      <c r="D80" s="191"/>
      <c r="E80" s="187"/>
      <c r="F80" s="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scale="92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6"/>
  <dimension ref="A1:G23"/>
  <sheetViews>
    <sheetView zoomScalePageLayoutView="0" workbookViewId="0" topLeftCell="A1">
      <selection activeCell="H22" sqref="H22"/>
    </sheetView>
  </sheetViews>
  <sheetFormatPr defaultColWidth="9.140625" defaultRowHeight="12.75"/>
  <cols>
    <col min="1" max="1" width="33.00390625" style="0" customWidth="1"/>
    <col min="2" max="2" width="13.00390625" style="0" customWidth="1"/>
    <col min="3" max="3" width="12.140625" style="0" customWidth="1"/>
    <col min="4" max="6" width="13.57421875" style="0" customWidth="1"/>
    <col min="7" max="7" width="17.28125" style="0" customWidth="1"/>
  </cols>
  <sheetData>
    <row r="1" spans="1:7" ht="18">
      <c r="A1" s="193" t="str">
        <f>INDEX(wh!$B$2:wh!$N$21,$B$2,1)</f>
        <v>kogelstoten</v>
      </c>
      <c r="B1" s="194"/>
      <c r="D1" s="210" t="s">
        <v>201</v>
      </c>
      <c r="E1" s="210" t="s">
        <v>202</v>
      </c>
      <c r="F1" s="210" t="s">
        <v>203</v>
      </c>
      <c r="G1" s="211" t="s">
        <v>204</v>
      </c>
    </row>
    <row r="2" spans="2:3" ht="12.75">
      <c r="B2">
        <v>4</v>
      </c>
      <c r="C2">
        <v>1</v>
      </c>
    </row>
    <row r="3" spans="1:7" ht="18" customHeight="1">
      <c r="A3" s="209" t="str">
        <f>'Lijst ver 20 i'!A3</f>
        <v>Joni van Loon</v>
      </c>
      <c r="B3" s="287" t="str">
        <f>'Dag 1 20 kamp'!BB3</f>
        <v>7,26 kg</v>
      </c>
      <c r="C3" s="209">
        <f>'Dag 1 20 kamp'!B3</f>
        <v>9</v>
      </c>
      <c r="D3" s="213"/>
      <c r="E3" s="214"/>
      <c r="F3" s="214"/>
      <c r="G3" s="286"/>
    </row>
    <row r="4" spans="1:7" ht="18">
      <c r="A4" s="209" t="str">
        <f>'Lijst ver 20 i'!A4</f>
        <v>Siddhi Imming</v>
      </c>
      <c r="B4" s="287" t="str">
        <f>'Dag 1 20 kamp'!BB4</f>
        <v>7,26 kg</v>
      </c>
      <c r="C4" s="209">
        <f>'Dag 1 20 kamp'!B4</f>
        <v>8</v>
      </c>
      <c r="D4" s="213">
        <v>9.02</v>
      </c>
      <c r="E4" s="214">
        <v>8.18</v>
      </c>
      <c r="F4" s="214" t="s">
        <v>367</v>
      </c>
      <c r="G4" s="286">
        <v>9.02</v>
      </c>
    </row>
    <row r="5" spans="1:7" ht="18">
      <c r="A5" s="209" t="str">
        <f>'Lijst ver 20 i'!A5</f>
        <v>Cedric Bouele</v>
      </c>
      <c r="B5" s="287" t="str">
        <f>'Dag 1 20 kamp'!BB5</f>
        <v>7,26 kg</v>
      </c>
      <c r="C5" s="209">
        <f>'Dag 1 20 kamp'!B5</f>
        <v>7</v>
      </c>
      <c r="D5" s="213">
        <v>7.76</v>
      </c>
      <c r="E5" s="214">
        <v>7.14</v>
      </c>
      <c r="F5" s="214">
        <v>6.89</v>
      </c>
      <c r="G5" s="286">
        <v>7.76</v>
      </c>
    </row>
    <row r="6" spans="1:7" ht="18">
      <c r="A6" s="209" t="str">
        <f>'Lijst ver 20 i'!A6</f>
        <v>Wim Threels </v>
      </c>
      <c r="B6" s="287" t="str">
        <f>'Dag 1 20 kamp'!BB6</f>
        <v>5 kg</v>
      </c>
      <c r="C6" s="209">
        <f>'Dag 1 20 kamp'!B6</f>
        <v>6</v>
      </c>
      <c r="D6" s="213">
        <v>8.64</v>
      </c>
      <c r="E6" s="214">
        <v>9.34</v>
      </c>
      <c r="F6" s="214">
        <v>8.95</v>
      </c>
      <c r="G6" s="286">
        <v>9.34</v>
      </c>
    </row>
    <row r="7" spans="1:7" ht="18">
      <c r="A7" s="209" t="str">
        <f>'Lijst ver 20 i'!A7</f>
        <v>Thomas Collinet</v>
      </c>
      <c r="B7" s="287" t="str">
        <f>'Dag 1 20 kamp'!BB7</f>
        <v>7,26 kg</v>
      </c>
      <c r="C7" s="209">
        <f>'Dag 1 20 kamp'!B7</f>
        <v>5</v>
      </c>
      <c r="D7" s="213">
        <v>7.41</v>
      </c>
      <c r="E7" s="214">
        <v>7.4</v>
      </c>
      <c r="F7" s="214">
        <v>7.12</v>
      </c>
      <c r="G7" s="286">
        <v>7.41</v>
      </c>
    </row>
    <row r="8" spans="1:7" ht="18">
      <c r="A8" s="209" t="str">
        <f>'Lijst ver 20 i'!A8</f>
        <v>Reinhardt Engert</v>
      </c>
      <c r="B8" s="287" t="str">
        <f>'Dag 1 20 kamp'!BB8</f>
        <v>5 kg</v>
      </c>
      <c r="C8" s="209">
        <f>'Dag 1 20 kamp'!B8</f>
        <v>4</v>
      </c>
      <c r="D8" s="213">
        <v>5.93</v>
      </c>
      <c r="E8" s="214">
        <v>5.52</v>
      </c>
      <c r="F8" s="214">
        <v>5.79</v>
      </c>
      <c r="G8" s="286">
        <v>5.93</v>
      </c>
    </row>
    <row r="9" spans="1:7" ht="18">
      <c r="A9" s="209" t="str">
        <f>'Lijst ver 20 i'!A9</f>
        <v>Herman van der Velden</v>
      </c>
      <c r="B9" s="287" t="str">
        <f>'Dag 1 20 kamp'!BB9</f>
        <v>6 kg</v>
      </c>
      <c r="C9" s="209">
        <f>'Dag 1 20 kamp'!B9</f>
        <v>3</v>
      </c>
      <c r="D9" s="213"/>
      <c r="E9" s="214"/>
      <c r="F9" s="214"/>
      <c r="G9" s="286"/>
    </row>
    <row r="10" spans="1:7" ht="18">
      <c r="A10" s="209" t="str">
        <f>'Lijst ver 20 i'!A10</f>
        <v>Sijmen Liefting</v>
      </c>
      <c r="B10" s="287" t="str">
        <f>'Dag 1 20 kamp'!BB10</f>
        <v>7,26 kg</v>
      </c>
      <c r="C10" s="209">
        <f>'Dag 1 20 kamp'!B10</f>
        <v>2</v>
      </c>
      <c r="D10" s="213">
        <v>9.85</v>
      </c>
      <c r="E10" s="214">
        <v>8.61</v>
      </c>
      <c r="F10" s="214" t="s">
        <v>367</v>
      </c>
      <c r="G10" s="286">
        <v>9.85</v>
      </c>
    </row>
    <row r="11" spans="1:7" ht="18">
      <c r="A11" s="209"/>
      <c r="B11" s="287"/>
      <c r="C11" s="209"/>
      <c r="D11" s="213"/>
      <c r="E11" s="214"/>
      <c r="F11" s="214"/>
      <c r="G11" s="214"/>
    </row>
    <row r="12" spans="1:7" ht="18">
      <c r="A12" s="209"/>
      <c r="B12" s="287"/>
      <c r="C12" s="209"/>
      <c r="D12" s="213"/>
      <c r="E12" s="214"/>
      <c r="F12" s="214"/>
      <c r="G12" s="214"/>
    </row>
    <row r="13" spans="1:7" ht="18">
      <c r="A13" s="209"/>
      <c r="B13" s="287"/>
      <c r="C13" s="209"/>
      <c r="D13" s="213"/>
      <c r="E13" s="214"/>
      <c r="F13" s="214"/>
      <c r="G13" s="214"/>
    </row>
    <row r="14" spans="1:7" ht="18">
      <c r="A14" s="209"/>
      <c r="B14" s="287"/>
      <c r="C14" s="209"/>
      <c r="D14" s="213"/>
      <c r="E14" s="214"/>
      <c r="F14" s="214"/>
      <c r="G14" s="214"/>
    </row>
    <row r="15" spans="1:7" ht="18">
      <c r="A15" s="209"/>
      <c r="B15" s="287"/>
      <c r="C15" s="209"/>
      <c r="D15" s="213"/>
      <c r="E15" s="214"/>
      <c r="F15" s="214"/>
      <c r="G15" s="214"/>
    </row>
    <row r="16" spans="1:7" ht="18">
      <c r="A16" s="209"/>
      <c r="B16" s="287"/>
      <c r="C16" s="209"/>
      <c r="D16" s="213"/>
      <c r="E16" s="214"/>
      <c r="F16" s="214"/>
      <c r="G16" s="214"/>
    </row>
    <row r="17" spans="1:7" ht="18">
      <c r="A17" s="209"/>
      <c r="B17" s="288" t="str">
        <f>IF('Dag 2 20 kamp'!A36=0," ",INDEX(wh!$C$2:$P$21,$B$2,'Dag 2 20 kamp'!$AN36))</f>
        <v> </v>
      </c>
      <c r="C17" s="209"/>
      <c r="D17" s="213"/>
      <c r="E17" s="214"/>
      <c r="F17" s="214"/>
      <c r="G17" s="214"/>
    </row>
    <row r="18" spans="1:7" ht="18">
      <c r="A18" s="209" t="str">
        <f>'Lijst ver 20 i'!A18</f>
        <v>Bonnie Liefting </v>
      </c>
      <c r="B18" s="288" t="str">
        <f>'Dag 1 20 kamp'!BB23</f>
        <v>4 kg</v>
      </c>
      <c r="C18" s="209">
        <f>'Dag 1 20 kamp'!B23</f>
        <v>1</v>
      </c>
      <c r="D18" s="213">
        <v>7.31</v>
      </c>
      <c r="E18" s="214">
        <v>7.39</v>
      </c>
      <c r="F18" s="214">
        <v>7.08</v>
      </c>
      <c r="G18" s="286">
        <v>7.39</v>
      </c>
    </row>
    <row r="19" spans="1:7" ht="18">
      <c r="A19" s="209"/>
      <c r="B19" s="288"/>
      <c r="C19" s="209"/>
      <c r="D19" s="213"/>
      <c r="E19" s="214"/>
      <c r="F19" s="214"/>
      <c r="G19" s="214"/>
    </row>
    <row r="20" spans="1:7" ht="18">
      <c r="A20" s="209"/>
      <c r="B20" s="288"/>
      <c r="C20" s="209"/>
      <c r="D20" s="213"/>
      <c r="E20" s="214"/>
      <c r="F20" s="214"/>
      <c r="G20" s="214"/>
    </row>
    <row r="21" spans="1:7" ht="18">
      <c r="A21" s="209"/>
      <c r="B21" s="288"/>
      <c r="C21" s="209"/>
      <c r="D21" s="213"/>
      <c r="E21" s="214"/>
      <c r="F21" s="214"/>
      <c r="G21" s="214"/>
    </row>
    <row r="22" spans="1:7" ht="18">
      <c r="A22" s="209"/>
      <c r="B22" s="213"/>
      <c r="C22" s="209"/>
      <c r="D22" s="213"/>
      <c r="E22" s="214"/>
      <c r="F22" s="214"/>
      <c r="G22" s="214"/>
    </row>
    <row r="23" spans="1:7" ht="18">
      <c r="A23" s="209"/>
      <c r="B23" s="213"/>
      <c r="C23" s="209"/>
      <c r="D23" s="213"/>
      <c r="E23" s="214"/>
      <c r="F23" s="214"/>
      <c r="G23" s="214"/>
    </row>
  </sheetData>
  <sheetProtection selectLockedCells="1" selectUnlockedCells="1"/>
  <printOptions/>
  <pageMargins left="0.7479166666666667" right="0.7479166666666667" top="0.39375" bottom="0.9840277777777777" header="0.5118055555555555" footer="0.511805555555555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Blad12"/>
  <dimension ref="A1:E26"/>
  <sheetViews>
    <sheetView zoomScalePageLayoutView="0" workbookViewId="0" topLeftCell="A1">
      <selection activeCell="G13" sqref="G13"/>
    </sheetView>
  </sheetViews>
  <sheetFormatPr defaultColWidth="9.140625" defaultRowHeight="12.75"/>
  <cols>
    <col min="1" max="1" width="33.7109375" style="0" customWidth="1"/>
    <col min="4" max="4" width="18.140625" style="0" customWidth="1"/>
  </cols>
  <sheetData>
    <row r="1" spans="1:4" ht="20.25">
      <c r="A1" s="193" t="str">
        <f>INDEX(wh!$B$2:wh!$N$21,$B$2,1)</f>
        <v>5000 meter</v>
      </c>
      <c r="B1" s="194"/>
      <c r="D1" s="217" t="s">
        <v>169</v>
      </c>
    </row>
    <row r="2" spans="2:5" ht="20.25">
      <c r="B2">
        <v>5</v>
      </c>
      <c r="C2">
        <v>1</v>
      </c>
      <c r="D2" s="216" t="s">
        <v>345</v>
      </c>
      <c r="E2" s="178" t="s">
        <v>112</v>
      </c>
    </row>
    <row r="3" spans="1:5" ht="18">
      <c r="A3" s="209" t="str">
        <f>'Dag 2 20 kamp'!A3</f>
        <v>Joni van Loon</v>
      </c>
      <c r="B3" s="209"/>
      <c r="C3" s="209">
        <f>'Dag 2 20 kamp'!B3</f>
        <v>9</v>
      </c>
      <c r="D3" s="300"/>
      <c r="E3" s="300"/>
    </row>
    <row r="4" spans="1:5" ht="18">
      <c r="A4" s="209" t="str">
        <f>'Dag 2 20 kamp'!A4</f>
        <v>Siddhi Imming</v>
      </c>
      <c r="B4" s="209"/>
      <c r="C4" s="209">
        <f>'Dag 2 20 kamp'!B4</f>
        <v>8</v>
      </c>
      <c r="D4" s="300">
        <v>23</v>
      </c>
      <c r="E4" s="300">
        <v>9.81</v>
      </c>
    </row>
    <row r="5" spans="1:5" ht="18">
      <c r="A5" s="209" t="str">
        <f>'Dag 2 20 kamp'!A5</f>
        <v>Cedric Bouele</v>
      </c>
      <c r="B5" s="209"/>
      <c r="C5" s="209">
        <f>'Dag 2 20 kamp'!B5</f>
        <v>7</v>
      </c>
      <c r="D5" s="300">
        <v>19</v>
      </c>
      <c r="E5" s="300">
        <v>23.32</v>
      </c>
    </row>
    <row r="6" spans="1:5" ht="18">
      <c r="A6" s="209" t="str">
        <f>'Dag 2 20 kamp'!A6</f>
        <v>Wim Threels </v>
      </c>
      <c r="B6" s="209"/>
      <c r="C6" s="209">
        <f>'Dag 2 20 kamp'!B6</f>
        <v>6</v>
      </c>
      <c r="D6" s="300">
        <v>20</v>
      </c>
      <c r="E6" s="300">
        <v>40.51</v>
      </c>
    </row>
    <row r="7" spans="1:5" ht="18">
      <c r="A7" s="209" t="str">
        <f>'Dag 2 20 kamp'!A7</f>
        <v>Thomas Collinet</v>
      </c>
      <c r="B7" s="209"/>
      <c r="C7" s="209">
        <f>'Dag 2 20 kamp'!B7</f>
        <v>5</v>
      </c>
      <c r="D7" s="300">
        <v>18</v>
      </c>
      <c r="E7" s="300">
        <v>31.43</v>
      </c>
    </row>
    <row r="8" spans="1:5" ht="18">
      <c r="A8" s="209" t="str">
        <f>'Dag 2 20 kamp'!A8</f>
        <v>Reinhardt Engert</v>
      </c>
      <c r="B8" s="209"/>
      <c r="C8" s="209">
        <f>'Dag 2 20 kamp'!B8</f>
        <v>4</v>
      </c>
      <c r="D8" s="300">
        <v>21</v>
      </c>
      <c r="E8" s="300">
        <v>8.41</v>
      </c>
    </row>
    <row r="9" spans="1:5" ht="18">
      <c r="A9" s="209" t="str">
        <f>'Dag 2 20 kamp'!A9</f>
        <v>Herman van der Velden</v>
      </c>
      <c r="B9" s="209"/>
      <c r="C9" s="209">
        <f>'Dag 2 20 kamp'!B9</f>
        <v>3</v>
      </c>
      <c r="D9" s="300"/>
      <c r="E9" s="300"/>
    </row>
    <row r="10" spans="1:5" ht="18">
      <c r="A10" s="209" t="str">
        <f>'Dag 2 20 kamp'!A10</f>
        <v>Sijmen Liefting</v>
      </c>
      <c r="B10" s="209"/>
      <c r="C10" s="209">
        <f>'Dag 2 20 kamp'!B10</f>
        <v>2</v>
      </c>
      <c r="D10" s="300">
        <v>22</v>
      </c>
      <c r="E10" s="300">
        <v>36.41</v>
      </c>
    </row>
    <row r="11" spans="1:5" ht="18">
      <c r="A11" s="209" t="str">
        <f>'Dag 1 20 kamp'!$A$23</f>
        <v>Bonnie Liefting </v>
      </c>
      <c r="B11" s="209"/>
      <c r="C11" s="209">
        <f>'Dag 2 20 kamp'!B23</f>
        <v>1</v>
      </c>
      <c r="D11" s="300">
        <v>25</v>
      </c>
      <c r="E11" s="300">
        <v>40.72</v>
      </c>
    </row>
    <row r="12" spans="1:5" ht="20.25">
      <c r="A12" s="209"/>
      <c r="B12" s="209"/>
      <c r="C12" s="209"/>
      <c r="D12" s="181"/>
      <c r="E12" s="214"/>
    </row>
    <row r="13" spans="1:5" ht="20.25">
      <c r="A13" s="209"/>
      <c r="B13" s="209"/>
      <c r="C13" s="209"/>
      <c r="D13" s="181"/>
      <c r="E13" s="214"/>
    </row>
    <row r="14" spans="1:5" ht="20.25">
      <c r="A14" s="209"/>
      <c r="B14" s="209"/>
      <c r="C14" s="209"/>
      <c r="D14" s="181"/>
      <c r="E14" s="214"/>
    </row>
    <row r="15" spans="1:5" ht="20.25">
      <c r="A15" s="209"/>
      <c r="B15" s="209"/>
      <c r="C15" s="209"/>
      <c r="D15" s="181"/>
      <c r="E15" s="214"/>
    </row>
    <row r="16" spans="1:5" ht="20.25">
      <c r="A16" s="209"/>
      <c r="B16" s="209"/>
      <c r="C16" s="209"/>
      <c r="D16" s="181"/>
      <c r="E16" s="214"/>
    </row>
    <row r="17" spans="1:5" ht="20.25">
      <c r="A17" s="209"/>
      <c r="B17" s="209"/>
      <c r="C17" s="209"/>
      <c r="D17" s="181"/>
      <c r="E17" s="214"/>
    </row>
    <row r="18" spans="1:5" ht="20.25">
      <c r="A18" s="215">
        <f>'Dag 2 20 kamp'!A18</f>
        <v>0</v>
      </c>
      <c r="B18" s="215"/>
      <c r="C18" s="215">
        <f>'Dag 2 20 kamp'!B18</f>
        <v>0</v>
      </c>
      <c r="D18" s="181"/>
      <c r="E18" s="214"/>
    </row>
    <row r="19" spans="1:5" ht="20.25">
      <c r="A19" s="215">
        <f>'Dag 2 20 kamp'!A19</f>
        <v>0</v>
      </c>
      <c r="B19" s="215"/>
      <c r="C19" s="215">
        <f>'Dag 2 20 kamp'!B19</f>
        <v>0</v>
      </c>
      <c r="D19" s="181"/>
      <c r="E19" s="214"/>
    </row>
    <row r="20" spans="1:5" ht="20.25">
      <c r="A20" s="209"/>
      <c r="B20" s="212"/>
      <c r="C20" s="209"/>
      <c r="D20" s="181"/>
      <c r="E20" s="214"/>
    </row>
    <row r="21" spans="1:5" ht="20.25">
      <c r="A21" s="209"/>
      <c r="B21" s="213"/>
      <c r="C21" s="209"/>
      <c r="D21" s="181"/>
      <c r="E21" s="214"/>
    </row>
    <row r="22" spans="1:5" ht="20.25">
      <c r="A22" s="209"/>
      <c r="B22" s="213"/>
      <c r="C22" s="209"/>
      <c r="D22" s="181"/>
      <c r="E22" s="214"/>
    </row>
    <row r="23" spans="1:5" ht="20.25">
      <c r="A23" s="209"/>
      <c r="B23" s="213"/>
      <c r="C23" s="209"/>
      <c r="D23" s="181"/>
      <c r="E23" s="214"/>
    </row>
    <row r="24" spans="1:5" ht="20.25">
      <c r="A24" s="209"/>
      <c r="B24" s="213"/>
      <c r="C24" s="209"/>
      <c r="D24" s="181"/>
      <c r="E24" s="214"/>
    </row>
    <row r="25" spans="1:5" ht="20.25">
      <c r="A25" s="209"/>
      <c r="B25" s="213"/>
      <c r="C25" s="209"/>
      <c r="D25" s="181"/>
      <c r="E25" s="214"/>
    </row>
    <row r="26" spans="1:5" ht="20.25">
      <c r="A26" s="209"/>
      <c r="B26" s="213"/>
      <c r="C26" s="209"/>
      <c r="D26" s="181"/>
      <c r="E26" s="214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 scale="11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H80"/>
  <sheetViews>
    <sheetView zoomScale="80" zoomScaleNormal="80" zoomScalePageLayoutView="0" workbookViewId="0" topLeftCell="A1">
      <selection activeCell="H8" sqref="H8"/>
    </sheetView>
  </sheetViews>
  <sheetFormatPr defaultColWidth="9.140625" defaultRowHeight="12.75"/>
  <cols>
    <col min="1" max="1" width="35.7109375" style="0" customWidth="1"/>
    <col min="2" max="2" width="9.7109375" style="184" customWidth="1"/>
    <col min="3" max="3" width="12.8515625" style="176" customWidth="1"/>
    <col min="4" max="4" width="12.28125" style="0" customWidth="1"/>
    <col min="5" max="5" width="22.57421875" style="0" customWidth="1"/>
    <col min="6" max="6" width="18.421875" style="0" customWidth="1"/>
    <col min="7" max="7" width="5.00390625" style="0" customWidth="1"/>
    <col min="8" max="9" width="6.57421875" style="0" customWidth="1"/>
    <col min="10" max="10" width="4.00390625" style="0" customWidth="1"/>
    <col min="11" max="11" width="6.00390625" style="0" customWidth="1"/>
    <col min="12" max="12" width="4.00390625" style="0" customWidth="1"/>
    <col min="15" max="15" width="6.28125" style="0" customWidth="1"/>
    <col min="16" max="16" width="5.57421875" style="0" customWidth="1"/>
  </cols>
  <sheetData>
    <row r="1" spans="1:5" ht="25.5">
      <c r="A1" s="174" t="s">
        <v>166</v>
      </c>
      <c r="B1" s="175" t="s">
        <v>350</v>
      </c>
      <c r="D1" s="177"/>
      <c r="E1" s="175" t="s">
        <v>169</v>
      </c>
    </row>
    <row r="2" spans="1:5" ht="25.5">
      <c r="A2" s="174"/>
      <c r="B2" s="175"/>
      <c r="D2" s="177">
        <v>3</v>
      </c>
      <c r="E2" s="177">
        <v>1</v>
      </c>
    </row>
    <row r="3" spans="1:6" ht="20.25">
      <c r="A3" s="178" t="s">
        <v>96</v>
      </c>
      <c r="B3" s="179" t="s">
        <v>167</v>
      </c>
      <c r="C3" s="180" t="s">
        <v>168</v>
      </c>
      <c r="D3" s="178"/>
      <c r="E3" s="181" t="s">
        <v>345</v>
      </c>
      <c r="F3" s="292" t="s">
        <v>112</v>
      </c>
    </row>
    <row r="4" spans="1:8" ht="20.25">
      <c r="A4" s="182" t="str">
        <f>'Dag 1 20 kamp'!A6</f>
        <v>Wim Threels </v>
      </c>
      <c r="B4" s="182">
        <f>'Dag 1 20 kamp'!B6</f>
        <v>6</v>
      </c>
      <c r="C4" s="180" t="s">
        <v>170</v>
      </c>
      <c r="D4" s="186"/>
      <c r="E4" s="300">
        <v>2</v>
      </c>
      <c r="F4" s="300">
        <v>46.63</v>
      </c>
      <c r="H4" s="19"/>
    </row>
    <row r="5" spans="1:8" ht="20.25">
      <c r="A5" s="263" t="str">
        <f>'Dag 1 20 kamp'!A7</f>
        <v>Thomas Collinet</v>
      </c>
      <c r="B5" s="263">
        <f>'Dag 1 20 kamp'!B7</f>
        <v>5</v>
      </c>
      <c r="C5" s="180" t="s">
        <v>172</v>
      </c>
      <c r="D5" s="186"/>
      <c r="E5" s="300">
        <v>2</v>
      </c>
      <c r="F5" s="300">
        <v>20.4</v>
      </c>
      <c r="H5" s="19"/>
    </row>
    <row r="6" spans="1:8" ht="20.25">
      <c r="A6" s="263" t="str">
        <f>'Dag 1 20 kamp'!A8</f>
        <v>Reinhardt Engert</v>
      </c>
      <c r="B6" s="263">
        <f>'Dag 1 20 kamp'!B8</f>
        <v>4</v>
      </c>
      <c r="C6" s="180" t="s">
        <v>173</v>
      </c>
      <c r="D6" s="186"/>
      <c r="E6" s="300">
        <v>3</v>
      </c>
      <c r="F6" s="300">
        <v>17.57</v>
      </c>
      <c r="H6" s="19"/>
    </row>
    <row r="7" spans="1:8" ht="20.25">
      <c r="A7" s="263" t="str">
        <f>'Dag 1 20 kamp'!A9</f>
        <v>Herman van der Velden</v>
      </c>
      <c r="B7" s="263">
        <f>'Dag 1 20 kamp'!B9</f>
        <v>3</v>
      </c>
      <c r="C7" s="180" t="s">
        <v>175</v>
      </c>
      <c r="D7" s="186"/>
      <c r="E7" s="300"/>
      <c r="F7" s="300"/>
      <c r="H7" s="19"/>
    </row>
    <row r="8" spans="1:8" ht="20.25">
      <c r="A8" s="263" t="str">
        <f>'Dag 1 20 kamp'!$A$23</f>
        <v>Bonnie Liefting </v>
      </c>
      <c r="B8" s="263">
        <f>'Dag 1 20 kamp'!B23</f>
        <v>1</v>
      </c>
      <c r="C8" s="180" t="s">
        <v>176</v>
      </c>
      <c r="D8" s="186"/>
      <c r="E8" s="300">
        <v>3</v>
      </c>
      <c r="F8" s="300">
        <v>1.84</v>
      </c>
      <c r="H8" s="19"/>
    </row>
    <row r="9" spans="1:8" ht="20.25">
      <c r="A9" s="185"/>
      <c r="B9" s="185"/>
      <c r="C9" s="180" t="s">
        <v>177</v>
      </c>
      <c r="D9" s="186"/>
      <c r="E9" s="222"/>
      <c r="F9" s="222"/>
      <c r="H9" s="19"/>
    </row>
    <row r="10" spans="1:8" ht="20.25">
      <c r="A10" s="182"/>
      <c r="B10" s="183"/>
      <c r="C10" s="180"/>
      <c r="D10" s="178"/>
      <c r="E10" s="222"/>
      <c r="F10" s="293"/>
      <c r="H10" s="19"/>
    </row>
    <row r="11" spans="1:6" ht="20.25">
      <c r="A11" s="178" t="s">
        <v>96</v>
      </c>
      <c r="B11" s="179" t="s">
        <v>167</v>
      </c>
      <c r="C11" s="180" t="s">
        <v>168</v>
      </c>
      <c r="D11" s="178"/>
      <c r="E11" s="222"/>
      <c r="F11" s="222"/>
    </row>
    <row r="12" spans="1:8" ht="20.25">
      <c r="A12" s="182" t="str">
        <f>'Dag 1 20 kamp'!A3</f>
        <v>Joni van Loon</v>
      </c>
      <c r="B12" s="182">
        <f>'Dag 1 20 kamp'!B3</f>
        <v>9</v>
      </c>
      <c r="C12" s="180" t="s">
        <v>178</v>
      </c>
      <c r="D12" s="186"/>
      <c r="E12" s="300"/>
      <c r="F12" s="299"/>
      <c r="H12" s="19"/>
    </row>
    <row r="13" spans="1:8" ht="20.25">
      <c r="A13" s="182" t="str">
        <f>'Dag 1 20 kamp'!A4</f>
        <v>Siddhi Imming</v>
      </c>
      <c r="B13" s="182">
        <f>'Dag 1 20 kamp'!B4</f>
        <v>8</v>
      </c>
      <c r="C13" s="180" t="s">
        <v>180</v>
      </c>
      <c r="D13" s="186"/>
      <c r="E13" s="300">
        <v>2</v>
      </c>
      <c r="F13" s="299">
        <v>56.42</v>
      </c>
      <c r="H13" s="19"/>
    </row>
    <row r="14" spans="1:8" ht="20.25">
      <c r="A14" s="182" t="str">
        <f>'Dag 1 20 kamp'!A5</f>
        <v>Cedric Bouele</v>
      </c>
      <c r="B14" s="182">
        <f>'Dag 1 20 kamp'!B5</f>
        <v>7</v>
      </c>
      <c r="C14" s="180" t="s">
        <v>181</v>
      </c>
      <c r="D14" s="186"/>
      <c r="E14" s="300">
        <v>2</v>
      </c>
      <c r="F14" s="300">
        <v>29.36</v>
      </c>
      <c r="H14" s="19"/>
    </row>
    <row r="15" spans="1:8" ht="20.25">
      <c r="A15" s="182" t="str">
        <f>'Dag 1 20 kamp'!$A$10</f>
        <v>Sijmen Liefting</v>
      </c>
      <c r="B15" s="182">
        <f>'Dag 1 20 kamp'!B10</f>
        <v>2</v>
      </c>
      <c r="C15" s="180" t="s">
        <v>182</v>
      </c>
      <c r="D15" s="186"/>
      <c r="E15" s="300">
        <v>2</v>
      </c>
      <c r="F15" s="300">
        <v>45.98</v>
      </c>
      <c r="H15" s="19"/>
    </row>
    <row r="16" spans="1:8" ht="20.25">
      <c r="A16" s="182"/>
      <c r="B16" s="182"/>
      <c r="C16" s="180" t="s">
        <v>183</v>
      </c>
      <c r="D16" s="186"/>
      <c r="E16" s="181"/>
      <c r="F16" s="214"/>
      <c r="H16" s="19"/>
    </row>
    <row r="17" spans="1:8" ht="20.25">
      <c r="A17" s="182"/>
      <c r="B17" s="182"/>
      <c r="C17" s="180" t="s">
        <v>184</v>
      </c>
      <c r="E17" s="181"/>
      <c r="F17" s="214"/>
      <c r="H17" s="19"/>
    </row>
    <row r="18" spans="1:8" ht="20.25">
      <c r="A18" s="182"/>
      <c r="B18" s="183"/>
      <c r="C18" s="180"/>
      <c r="D18" s="178"/>
      <c r="E18" s="181"/>
      <c r="F18" s="214"/>
      <c r="H18" s="19"/>
    </row>
    <row r="19" spans="1:6" ht="20.25">
      <c r="A19" s="178" t="s">
        <v>96</v>
      </c>
      <c r="B19" s="179" t="s">
        <v>167</v>
      </c>
      <c r="C19" s="180" t="s">
        <v>168</v>
      </c>
      <c r="D19" s="178"/>
      <c r="E19" s="181"/>
      <c r="F19" s="214"/>
    </row>
    <row r="20" spans="1:8" ht="20.25">
      <c r="A20" s="182"/>
      <c r="B20" s="182"/>
      <c r="C20" s="180" t="s">
        <v>185</v>
      </c>
      <c r="D20" s="186"/>
      <c r="E20" s="181"/>
      <c r="F20" s="214"/>
      <c r="H20" s="19"/>
    </row>
    <row r="21" spans="1:8" ht="20.25">
      <c r="A21" s="182"/>
      <c r="B21" s="182"/>
      <c r="C21" s="180" t="s">
        <v>186</v>
      </c>
      <c r="D21" s="186"/>
      <c r="E21" s="181"/>
      <c r="F21" s="214"/>
      <c r="H21" s="19"/>
    </row>
    <row r="22" spans="1:8" ht="20.25">
      <c r="A22" s="182"/>
      <c r="B22" s="182"/>
      <c r="C22" s="180" t="s">
        <v>187</v>
      </c>
      <c r="D22" s="186"/>
      <c r="E22" s="181"/>
      <c r="F22" s="214"/>
      <c r="H22" s="19"/>
    </row>
    <row r="23" spans="1:8" ht="20.25">
      <c r="A23" s="182"/>
      <c r="B23" s="182"/>
      <c r="C23" s="180" t="s">
        <v>188</v>
      </c>
      <c r="D23" s="186"/>
      <c r="E23" s="181"/>
      <c r="F23" s="214"/>
      <c r="H23" s="19"/>
    </row>
    <row r="24" spans="1:8" ht="20.25">
      <c r="A24" s="182"/>
      <c r="B24" s="182"/>
      <c r="C24" s="180" t="s">
        <v>189</v>
      </c>
      <c r="D24" s="186"/>
      <c r="E24" s="181"/>
      <c r="F24" s="214"/>
      <c r="H24" s="19"/>
    </row>
    <row r="25" spans="3:8" ht="20.25">
      <c r="C25" s="180" t="s">
        <v>190</v>
      </c>
      <c r="D25" s="186"/>
      <c r="E25" s="181"/>
      <c r="F25" s="214"/>
      <c r="H25" s="19"/>
    </row>
    <row r="26" spans="1:6" ht="20.25">
      <c r="A26" s="182"/>
      <c r="B26" s="182"/>
      <c r="C26"/>
      <c r="D26" s="178"/>
      <c r="E26" s="181"/>
      <c r="F26" s="214"/>
    </row>
    <row r="27" spans="1:6" ht="20.25">
      <c r="A27" s="178" t="s">
        <v>96</v>
      </c>
      <c r="B27" s="179" t="s">
        <v>167</v>
      </c>
      <c r="C27" s="180" t="s">
        <v>168</v>
      </c>
      <c r="D27" s="178"/>
      <c r="E27" s="181"/>
      <c r="F27" s="214"/>
    </row>
    <row r="28" spans="1:6" ht="20.25">
      <c r="A28" s="178"/>
      <c r="B28" s="179"/>
      <c r="C28" s="180" t="s">
        <v>191</v>
      </c>
      <c r="D28" s="186"/>
      <c r="E28" s="181"/>
      <c r="F28" s="214"/>
    </row>
    <row r="29" spans="1:6" ht="20.25">
      <c r="A29" s="178"/>
      <c r="B29" s="179"/>
      <c r="C29" s="180" t="s">
        <v>193</v>
      </c>
      <c r="D29" s="186"/>
      <c r="E29" s="181"/>
      <c r="F29" s="214"/>
    </row>
    <row r="30" spans="1:6" ht="20.25">
      <c r="A30" s="178"/>
      <c r="B30" s="179"/>
      <c r="C30" s="180" t="s">
        <v>194</v>
      </c>
      <c r="D30" s="186"/>
      <c r="E30" s="181"/>
      <c r="F30" s="214"/>
    </row>
    <row r="31" spans="1:6" ht="20.25">
      <c r="A31" s="178"/>
      <c r="B31" s="179"/>
      <c r="C31" s="180" t="s">
        <v>195</v>
      </c>
      <c r="D31" s="186"/>
      <c r="E31" s="181"/>
      <c r="F31" s="214"/>
    </row>
    <row r="32" spans="1:6" ht="20.25">
      <c r="A32" s="182"/>
      <c r="B32" s="182"/>
      <c r="C32" s="180" t="s">
        <v>196</v>
      </c>
      <c r="D32" s="186"/>
      <c r="E32" s="181"/>
      <c r="F32" s="214"/>
    </row>
    <row r="33" spans="1:6" ht="20.25">
      <c r="A33" s="182"/>
      <c r="B33" s="182"/>
      <c r="C33" s="180" t="s">
        <v>197</v>
      </c>
      <c r="D33" s="186"/>
      <c r="E33" s="181"/>
      <c r="F33" s="214"/>
    </row>
    <row r="48" spans="1:5" ht="25.5">
      <c r="A48" s="174"/>
      <c r="B48" s="175"/>
      <c r="D48" s="177"/>
      <c r="E48" s="175"/>
    </row>
    <row r="49" spans="1:5" ht="25.5">
      <c r="A49" s="174"/>
      <c r="B49" s="175"/>
      <c r="D49" s="177"/>
      <c r="E49" s="177"/>
    </row>
    <row r="50" spans="1:5" ht="20.25">
      <c r="A50" s="178"/>
      <c r="B50" s="179"/>
      <c r="C50" s="180"/>
      <c r="D50" s="178"/>
      <c r="E50" s="187"/>
    </row>
    <row r="51" spans="1:5" ht="20.25">
      <c r="A51" s="182"/>
      <c r="B51" s="182"/>
      <c r="C51" s="180"/>
      <c r="D51" s="186"/>
      <c r="E51" s="187"/>
    </row>
    <row r="52" spans="1:5" ht="20.25">
      <c r="A52" s="182"/>
      <c r="B52" s="182"/>
      <c r="C52" s="180"/>
      <c r="D52" s="186"/>
      <c r="E52" s="187"/>
    </row>
    <row r="53" spans="1:5" ht="20.25">
      <c r="A53" s="182"/>
      <c r="B53" s="182"/>
      <c r="C53" s="180"/>
      <c r="D53" s="186"/>
      <c r="E53" s="187"/>
    </row>
    <row r="54" spans="1:5" ht="20.25">
      <c r="A54" s="182"/>
      <c r="B54" s="182"/>
      <c r="C54" s="180"/>
      <c r="D54" s="186"/>
      <c r="E54" s="187"/>
    </row>
    <row r="55" spans="1:5" ht="20.25">
      <c r="A55" s="182"/>
      <c r="B55" s="182"/>
      <c r="C55" s="180"/>
      <c r="D55" s="186"/>
      <c r="E55" s="187"/>
    </row>
    <row r="56" spans="1:5" ht="20.25">
      <c r="A56" s="182"/>
      <c r="B56" s="182"/>
      <c r="C56" s="180"/>
      <c r="D56" s="186"/>
      <c r="E56" s="187"/>
    </row>
    <row r="57" spans="1:5" ht="20.25">
      <c r="A57" s="182"/>
      <c r="B57" s="183"/>
      <c r="C57" s="180"/>
      <c r="D57" s="178"/>
      <c r="E57" s="187"/>
    </row>
    <row r="58" spans="1:5" ht="20.25">
      <c r="A58" s="178"/>
      <c r="B58" s="179"/>
      <c r="C58" s="180"/>
      <c r="D58" s="178"/>
      <c r="E58" s="187"/>
    </row>
    <row r="59" spans="1:5" ht="20.25">
      <c r="A59" s="182"/>
      <c r="B59" s="182"/>
      <c r="C59" s="180"/>
      <c r="D59" s="186"/>
      <c r="E59" s="187"/>
    </row>
    <row r="60" spans="1:5" ht="20.25">
      <c r="A60" s="182"/>
      <c r="B60" s="182"/>
      <c r="C60" s="180"/>
      <c r="D60" s="186"/>
      <c r="E60" s="187"/>
    </row>
    <row r="61" spans="1:5" ht="20.25">
      <c r="A61" s="182"/>
      <c r="B61" s="182"/>
      <c r="C61" s="180"/>
      <c r="D61" s="186"/>
      <c r="E61" s="187"/>
    </row>
    <row r="62" spans="1:5" ht="20.25">
      <c r="A62" s="182"/>
      <c r="B62" s="182"/>
      <c r="C62" s="180"/>
      <c r="D62" s="186"/>
      <c r="E62" s="187"/>
    </row>
    <row r="63" spans="1:5" ht="20.25">
      <c r="A63" s="182"/>
      <c r="B63" s="182"/>
      <c r="C63" s="180"/>
      <c r="D63" s="186"/>
      <c r="E63" s="187"/>
    </row>
    <row r="64" spans="1:5" ht="20.25">
      <c r="A64" s="182"/>
      <c r="B64" s="182"/>
      <c r="C64" s="180"/>
      <c r="D64" s="186"/>
      <c r="E64" s="187"/>
    </row>
    <row r="65" spans="1:5" ht="20.25">
      <c r="A65" s="182"/>
      <c r="B65" s="183"/>
      <c r="C65" s="180"/>
      <c r="D65" s="178"/>
      <c r="E65" s="187"/>
    </row>
    <row r="66" spans="1:6" ht="20.25">
      <c r="A66" s="187"/>
      <c r="B66" s="188"/>
      <c r="C66" s="189"/>
      <c r="D66" s="187"/>
      <c r="E66" s="187"/>
      <c r="F66" s="1"/>
    </row>
    <row r="67" spans="1:6" ht="20.25">
      <c r="A67" s="190"/>
      <c r="B67" s="190"/>
      <c r="C67" s="189"/>
      <c r="D67" s="191"/>
      <c r="E67" s="187"/>
      <c r="F67" s="1"/>
    </row>
    <row r="68" spans="1:6" ht="20.25">
      <c r="A68" s="190"/>
      <c r="B68" s="190"/>
      <c r="C68" s="189"/>
      <c r="D68" s="191"/>
      <c r="E68" s="187"/>
      <c r="F68" s="1"/>
    </row>
    <row r="69" spans="1:6" ht="20.25">
      <c r="A69" s="190"/>
      <c r="B69" s="190"/>
      <c r="C69" s="189"/>
      <c r="D69" s="191"/>
      <c r="E69" s="187"/>
      <c r="F69" s="1"/>
    </row>
    <row r="70" spans="1:6" ht="20.25">
      <c r="A70" s="190"/>
      <c r="B70" s="190"/>
      <c r="C70" s="189"/>
      <c r="D70" s="191"/>
      <c r="E70" s="187"/>
      <c r="F70" s="1"/>
    </row>
    <row r="71" spans="1:6" ht="20.25">
      <c r="A71" s="190"/>
      <c r="B71" s="190"/>
      <c r="C71" s="189"/>
      <c r="D71" s="191"/>
      <c r="E71" s="187"/>
      <c r="F71" s="1"/>
    </row>
    <row r="72" spans="1:6" ht="20.25">
      <c r="A72" s="190"/>
      <c r="B72" s="190"/>
      <c r="C72" s="189"/>
      <c r="D72" s="191"/>
      <c r="E72" s="187"/>
      <c r="F72" s="1"/>
    </row>
    <row r="73" spans="1:6" ht="20.25">
      <c r="A73" s="190"/>
      <c r="B73" s="192"/>
      <c r="C73" s="189"/>
      <c r="D73" s="187"/>
      <c r="E73" s="187"/>
      <c r="F73" s="1"/>
    </row>
    <row r="74" spans="1:6" ht="20.25">
      <c r="A74" s="187"/>
      <c r="B74" s="188"/>
      <c r="C74" s="189"/>
      <c r="D74" s="187"/>
      <c r="E74" s="187"/>
      <c r="F74" s="1"/>
    </row>
    <row r="75" spans="1:6" ht="20.25">
      <c r="A75" s="190"/>
      <c r="B75" s="190"/>
      <c r="C75" s="189"/>
      <c r="D75" s="191"/>
      <c r="E75" s="187"/>
      <c r="F75" s="1"/>
    </row>
    <row r="76" spans="1:6" ht="20.25">
      <c r="A76" s="190"/>
      <c r="B76" s="190"/>
      <c r="C76" s="189"/>
      <c r="D76" s="191"/>
      <c r="E76" s="187"/>
      <c r="F76" s="1"/>
    </row>
    <row r="77" spans="1:6" ht="20.25">
      <c r="A77" s="190"/>
      <c r="B77" s="190"/>
      <c r="C77" s="189"/>
      <c r="D77" s="191"/>
      <c r="E77" s="187"/>
      <c r="F77" s="1"/>
    </row>
    <row r="78" spans="1:6" ht="20.25">
      <c r="A78" s="190"/>
      <c r="B78" s="190"/>
      <c r="C78" s="189"/>
      <c r="D78" s="191"/>
      <c r="E78" s="187"/>
      <c r="F78" s="1"/>
    </row>
    <row r="79" spans="1:6" ht="20.25">
      <c r="A79" s="190"/>
      <c r="B79" s="190"/>
      <c r="C79" s="189"/>
      <c r="D79" s="191"/>
      <c r="E79" s="187"/>
      <c r="F79" s="1"/>
    </row>
    <row r="80" spans="1:6" ht="20.25">
      <c r="A80" s="190"/>
      <c r="B80" s="190"/>
      <c r="C80" s="189"/>
      <c r="D80" s="191"/>
      <c r="E80" s="187"/>
      <c r="F80" s="1"/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Lars Groot</cp:lastModifiedBy>
  <cp:lastPrinted>2016-07-02T19:49:29Z</cp:lastPrinted>
  <dcterms:created xsi:type="dcterms:W3CDTF">2001-04-28T11:04:52Z</dcterms:created>
  <dcterms:modified xsi:type="dcterms:W3CDTF">2016-08-31T17:46:47Z</dcterms:modified>
  <cp:category/>
  <cp:version/>
  <cp:contentType/>
  <cp:contentStatus/>
  <cp:revision>17</cp:revision>
</cp:coreProperties>
</file>